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784" windowHeight="14100" activeTab="1"/>
  </bookViews>
  <sheets>
    <sheet name="KHAIBAO" sheetId="1" r:id="rId1"/>
    <sheet name="NHAN132" sheetId="2" r:id="rId2"/>
    <sheet name="Sheet1" sheetId="3" r:id="rId3"/>
    <sheet name="NHANCU" sheetId="4" r:id="rId4"/>
  </sheets>
  <definedNames/>
  <calcPr fullCalcOnLoad="1"/>
</workbook>
</file>

<file path=xl/sharedStrings.xml><?xml version="1.0" encoding="utf-8"?>
<sst xmlns="http://schemas.openxmlformats.org/spreadsheetml/2006/main" count="11" uniqueCount="6">
  <si>
    <t>THƯ VIỆN TỈNH BÌNH ĐỊNH</t>
  </si>
  <si>
    <t>VND</t>
  </si>
  <si>
    <t>Tên thư viện</t>
  </si>
  <si>
    <t>Độ dài nhãn</t>
  </si>
  <si>
    <t>THƯ VIỆN TỈNH BẮC KẠN</t>
  </si>
  <si>
    <t>TN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</si>
</sst>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24"/>
      <name val="Free 3 of 9 Extended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IDAHC39M Code 39 Barcode"/>
      <family val="1"/>
    </font>
    <font>
      <sz val="1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1</xdr:col>
      <xdr:colOff>1771650</xdr:colOff>
      <xdr:row>4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47625" y="2000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</xdr:row>
      <xdr:rowOff>19050</xdr:rowOff>
    </xdr:from>
    <xdr:to>
      <xdr:col>3</xdr:col>
      <xdr:colOff>1771650</xdr:colOff>
      <xdr:row>4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1857375" y="2000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</xdr:row>
      <xdr:rowOff>19050</xdr:rowOff>
    </xdr:from>
    <xdr:to>
      <xdr:col>5</xdr:col>
      <xdr:colOff>1771650</xdr:colOff>
      <xdr:row>4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3667125" y="2000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</xdr:row>
      <xdr:rowOff>19050</xdr:rowOff>
    </xdr:from>
    <xdr:to>
      <xdr:col>7</xdr:col>
      <xdr:colOff>1771650</xdr:colOff>
      <xdr:row>4</xdr:row>
      <xdr:rowOff>238125</xdr:rowOff>
    </xdr:to>
    <xdr:sp>
      <xdr:nvSpPr>
        <xdr:cNvPr id="4" name="AutoShape 4"/>
        <xdr:cNvSpPr>
          <a:spLocks/>
        </xdr:cNvSpPr>
      </xdr:nvSpPr>
      <xdr:spPr>
        <a:xfrm>
          <a:off x="5476875" y="2000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</xdr:row>
      <xdr:rowOff>19050</xdr:rowOff>
    </xdr:from>
    <xdr:to>
      <xdr:col>9</xdr:col>
      <xdr:colOff>1771650</xdr:colOff>
      <xdr:row>4</xdr:row>
      <xdr:rowOff>238125</xdr:rowOff>
    </xdr:to>
    <xdr:sp>
      <xdr:nvSpPr>
        <xdr:cNvPr id="5" name="AutoShape 5"/>
        <xdr:cNvSpPr>
          <a:spLocks/>
        </xdr:cNvSpPr>
      </xdr:nvSpPr>
      <xdr:spPr>
        <a:xfrm>
          <a:off x="7286625" y="2000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1771650</xdr:colOff>
      <xdr:row>8</xdr:row>
      <xdr:rowOff>238125</xdr:rowOff>
    </xdr:to>
    <xdr:sp>
      <xdr:nvSpPr>
        <xdr:cNvPr id="6" name="AutoShape 6"/>
        <xdr:cNvSpPr>
          <a:spLocks/>
        </xdr:cNvSpPr>
      </xdr:nvSpPr>
      <xdr:spPr>
        <a:xfrm>
          <a:off x="47625" y="9239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1771650</xdr:colOff>
      <xdr:row>8</xdr:row>
      <xdr:rowOff>238125</xdr:rowOff>
    </xdr:to>
    <xdr:sp>
      <xdr:nvSpPr>
        <xdr:cNvPr id="7" name="AutoShape 7"/>
        <xdr:cNvSpPr>
          <a:spLocks/>
        </xdr:cNvSpPr>
      </xdr:nvSpPr>
      <xdr:spPr>
        <a:xfrm>
          <a:off x="1857375" y="9239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1771650</xdr:colOff>
      <xdr:row>8</xdr:row>
      <xdr:rowOff>238125</xdr:rowOff>
    </xdr:to>
    <xdr:sp>
      <xdr:nvSpPr>
        <xdr:cNvPr id="8" name="AutoShape 8"/>
        <xdr:cNvSpPr>
          <a:spLocks/>
        </xdr:cNvSpPr>
      </xdr:nvSpPr>
      <xdr:spPr>
        <a:xfrm>
          <a:off x="3667125" y="9239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19050</xdr:rowOff>
    </xdr:from>
    <xdr:to>
      <xdr:col>7</xdr:col>
      <xdr:colOff>1771650</xdr:colOff>
      <xdr:row>8</xdr:row>
      <xdr:rowOff>238125</xdr:rowOff>
    </xdr:to>
    <xdr:sp>
      <xdr:nvSpPr>
        <xdr:cNvPr id="9" name="AutoShape 9"/>
        <xdr:cNvSpPr>
          <a:spLocks/>
        </xdr:cNvSpPr>
      </xdr:nvSpPr>
      <xdr:spPr>
        <a:xfrm>
          <a:off x="5476875" y="9239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</xdr:row>
      <xdr:rowOff>19050</xdr:rowOff>
    </xdr:from>
    <xdr:to>
      <xdr:col>9</xdr:col>
      <xdr:colOff>1771650</xdr:colOff>
      <xdr:row>8</xdr:row>
      <xdr:rowOff>238125</xdr:rowOff>
    </xdr:to>
    <xdr:sp>
      <xdr:nvSpPr>
        <xdr:cNvPr id="10" name="AutoShape 10"/>
        <xdr:cNvSpPr>
          <a:spLocks/>
        </xdr:cNvSpPr>
      </xdr:nvSpPr>
      <xdr:spPr>
        <a:xfrm>
          <a:off x="7286625" y="9239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19050</xdr:rowOff>
    </xdr:from>
    <xdr:to>
      <xdr:col>1</xdr:col>
      <xdr:colOff>1771650</xdr:colOff>
      <xdr:row>12</xdr:row>
      <xdr:rowOff>238125</xdr:rowOff>
    </xdr:to>
    <xdr:sp>
      <xdr:nvSpPr>
        <xdr:cNvPr id="11" name="AutoShape 11"/>
        <xdr:cNvSpPr>
          <a:spLocks/>
        </xdr:cNvSpPr>
      </xdr:nvSpPr>
      <xdr:spPr>
        <a:xfrm>
          <a:off x="47625" y="16478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19050</xdr:rowOff>
    </xdr:from>
    <xdr:to>
      <xdr:col>3</xdr:col>
      <xdr:colOff>1771650</xdr:colOff>
      <xdr:row>12</xdr:row>
      <xdr:rowOff>238125</xdr:rowOff>
    </xdr:to>
    <xdr:sp>
      <xdr:nvSpPr>
        <xdr:cNvPr id="12" name="AutoShape 12"/>
        <xdr:cNvSpPr>
          <a:spLocks/>
        </xdr:cNvSpPr>
      </xdr:nvSpPr>
      <xdr:spPr>
        <a:xfrm>
          <a:off x="1857375" y="16478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19050</xdr:rowOff>
    </xdr:from>
    <xdr:to>
      <xdr:col>5</xdr:col>
      <xdr:colOff>1771650</xdr:colOff>
      <xdr:row>12</xdr:row>
      <xdr:rowOff>238125</xdr:rowOff>
    </xdr:to>
    <xdr:sp>
      <xdr:nvSpPr>
        <xdr:cNvPr id="13" name="AutoShape 13"/>
        <xdr:cNvSpPr>
          <a:spLocks/>
        </xdr:cNvSpPr>
      </xdr:nvSpPr>
      <xdr:spPr>
        <a:xfrm>
          <a:off x="3667125" y="16478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19050</xdr:rowOff>
    </xdr:from>
    <xdr:to>
      <xdr:col>7</xdr:col>
      <xdr:colOff>1771650</xdr:colOff>
      <xdr:row>12</xdr:row>
      <xdr:rowOff>238125</xdr:rowOff>
    </xdr:to>
    <xdr:sp>
      <xdr:nvSpPr>
        <xdr:cNvPr id="14" name="AutoShape 14"/>
        <xdr:cNvSpPr>
          <a:spLocks/>
        </xdr:cNvSpPr>
      </xdr:nvSpPr>
      <xdr:spPr>
        <a:xfrm>
          <a:off x="5476875" y="16478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19050</xdr:rowOff>
    </xdr:from>
    <xdr:to>
      <xdr:col>9</xdr:col>
      <xdr:colOff>1771650</xdr:colOff>
      <xdr:row>12</xdr:row>
      <xdr:rowOff>238125</xdr:rowOff>
    </xdr:to>
    <xdr:sp>
      <xdr:nvSpPr>
        <xdr:cNvPr id="15" name="AutoShape 15"/>
        <xdr:cNvSpPr>
          <a:spLocks/>
        </xdr:cNvSpPr>
      </xdr:nvSpPr>
      <xdr:spPr>
        <a:xfrm>
          <a:off x="7286625" y="16478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1771650</xdr:colOff>
      <xdr:row>16</xdr:row>
      <xdr:rowOff>238125</xdr:rowOff>
    </xdr:to>
    <xdr:sp>
      <xdr:nvSpPr>
        <xdr:cNvPr id="16" name="AutoShape 16"/>
        <xdr:cNvSpPr>
          <a:spLocks/>
        </xdr:cNvSpPr>
      </xdr:nvSpPr>
      <xdr:spPr>
        <a:xfrm>
          <a:off x="47625" y="23717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1771650</xdr:colOff>
      <xdr:row>16</xdr:row>
      <xdr:rowOff>238125</xdr:rowOff>
    </xdr:to>
    <xdr:sp>
      <xdr:nvSpPr>
        <xdr:cNvPr id="17" name="AutoShape 17"/>
        <xdr:cNvSpPr>
          <a:spLocks/>
        </xdr:cNvSpPr>
      </xdr:nvSpPr>
      <xdr:spPr>
        <a:xfrm>
          <a:off x="1857375" y="23717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1771650</xdr:colOff>
      <xdr:row>16</xdr:row>
      <xdr:rowOff>238125</xdr:rowOff>
    </xdr:to>
    <xdr:sp>
      <xdr:nvSpPr>
        <xdr:cNvPr id="18" name="AutoShape 18"/>
        <xdr:cNvSpPr>
          <a:spLocks/>
        </xdr:cNvSpPr>
      </xdr:nvSpPr>
      <xdr:spPr>
        <a:xfrm>
          <a:off x="3667125" y="23717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19050</xdr:rowOff>
    </xdr:from>
    <xdr:to>
      <xdr:col>7</xdr:col>
      <xdr:colOff>1771650</xdr:colOff>
      <xdr:row>16</xdr:row>
      <xdr:rowOff>238125</xdr:rowOff>
    </xdr:to>
    <xdr:sp>
      <xdr:nvSpPr>
        <xdr:cNvPr id="19" name="AutoShape 19"/>
        <xdr:cNvSpPr>
          <a:spLocks/>
        </xdr:cNvSpPr>
      </xdr:nvSpPr>
      <xdr:spPr>
        <a:xfrm>
          <a:off x="5476875" y="23717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14</xdr:row>
      <xdr:rowOff>19050</xdr:rowOff>
    </xdr:from>
    <xdr:to>
      <xdr:col>9</xdr:col>
      <xdr:colOff>1771650</xdr:colOff>
      <xdr:row>16</xdr:row>
      <xdr:rowOff>238125</xdr:rowOff>
    </xdr:to>
    <xdr:sp>
      <xdr:nvSpPr>
        <xdr:cNvPr id="20" name="AutoShape 20"/>
        <xdr:cNvSpPr>
          <a:spLocks/>
        </xdr:cNvSpPr>
      </xdr:nvSpPr>
      <xdr:spPr>
        <a:xfrm>
          <a:off x="7286625" y="23717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19050</xdr:rowOff>
    </xdr:from>
    <xdr:to>
      <xdr:col>1</xdr:col>
      <xdr:colOff>1771650</xdr:colOff>
      <xdr:row>20</xdr:row>
      <xdr:rowOff>238125</xdr:rowOff>
    </xdr:to>
    <xdr:sp>
      <xdr:nvSpPr>
        <xdr:cNvPr id="21" name="AutoShape 21"/>
        <xdr:cNvSpPr>
          <a:spLocks/>
        </xdr:cNvSpPr>
      </xdr:nvSpPr>
      <xdr:spPr>
        <a:xfrm>
          <a:off x="47625" y="30956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18</xdr:row>
      <xdr:rowOff>19050</xdr:rowOff>
    </xdr:from>
    <xdr:to>
      <xdr:col>3</xdr:col>
      <xdr:colOff>1771650</xdr:colOff>
      <xdr:row>20</xdr:row>
      <xdr:rowOff>238125</xdr:rowOff>
    </xdr:to>
    <xdr:sp>
      <xdr:nvSpPr>
        <xdr:cNvPr id="22" name="AutoShape 22"/>
        <xdr:cNvSpPr>
          <a:spLocks/>
        </xdr:cNvSpPr>
      </xdr:nvSpPr>
      <xdr:spPr>
        <a:xfrm>
          <a:off x="1857375" y="30956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18</xdr:row>
      <xdr:rowOff>19050</xdr:rowOff>
    </xdr:from>
    <xdr:to>
      <xdr:col>5</xdr:col>
      <xdr:colOff>1771650</xdr:colOff>
      <xdr:row>20</xdr:row>
      <xdr:rowOff>238125</xdr:rowOff>
    </xdr:to>
    <xdr:sp>
      <xdr:nvSpPr>
        <xdr:cNvPr id="23" name="AutoShape 23"/>
        <xdr:cNvSpPr>
          <a:spLocks/>
        </xdr:cNvSpPr>
      </xdr:nvSpPr>
      <xdr:spPr>
        <a:xfrm>
          <a:off x="3667125" y="30956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18</xdr:row>
      <xdr:rowOff>19050</xdr:rowOff>
    </xdr:from>
    <xdr:to>
      <xdr:col>7</xdr:col>
      <xdr:colOff>1771650</xdr:colOff>
      <xdr:row>20</xdr:row>
      <xdr:rowOff>238125</xdr:rowOff>
    </xdr:to>
    <xdr:sp>
      <xdr:nvSpPr>
        <xdr:cNvPr id="24" name="AutoShape 24"/>
        <xdr:cNvSpPr>
          <a:spLocks/>
        </xdr:cNvSpPr>
      </xdr:nvSpPr>
      <xdr:spPr>
        <a:xfrm>
          <a:off x="5476875" y="30956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18</xdr:row>
      <xdr:rowOff>19050</xdr:rowOff>
    </xdr:from>
    <xdr:to>
      <xdr:col>9</xdr:col>
      <xdr:colOff>1771650</xdr:colOff>
      <xdr:row>20</xdr:row>
      <xdr:rowOff>238125</xdr:rowOff>
    </xdr:to>
    <xdr:sp>
      <xdr:nvSpPr>
        <xdr:cNvPr id="25" name="AutoShape 25"/>
        <xdr:cNvSpPr>
          <a:spLocks/>
        </xdr:cNvSpPr>
      </xdr:nvSpPr>
      <xdr:spPr>
        <a:xfrm>
          <a:off x="7286625" y="30956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1771650</xdr:colOff>
      <xdr:row>24</xdr:row>
      <xdr:rowOff>238125</xdr:rowOff>
    </xdr:to>
    <xdr:sp>
      <xdr:nvSpPr>
        <xdr:cNvPr id="26" name="AutoShape 26"/>
        <xdr:cNvSpPr>
          <a:spLocks/>
        </xdr:cNvSpPr>
      </xdr:nvSpPr>
      <xdr:spPr>
        <a:xfrm>
          <a:off x="47625" y="38195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1771650</xdr:colOff>
      <xdr:row>24</xdr:row>
      <xdr:rowOff>238125</xdr:rowOff>
    </xdr:to>
    <xdr:sp>
      <xdr:nvSpPr>
        <xdr:cNvPr id="27" name="AutoShape 27"/>
        <xdr:cNvSpPr>
          <a:spLocks/>
        </xdr:cNvSpPr>
      </xdr:nvSpPr>
      <xdr:spPr>
        <a:xfrm>
          <a:off x="1857375" y="38195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22</xdr:row>
      <xdr:rowOff>19050</xdr:rowOff>
    </xdr:from>
    <xdr:to>
      <xdr:col>5</xdr:col>
      <xdr:colOff>1771650</xdr:colOff>
      <xdr:row>24</xdr:row>
      <xdr:rowOff>238125</xdr:rowOff>
    </xdr:to>
    <xdr:sp>
      <xdr:nvSpPr>
        <xdr:cNvPr id="28" name="AutoShape 28"/>
        <xdr:cNvSpPr>
          <a:spLocks/>
        </xdr:cNvSpPr>
      </xdr:nvSpPr>
      <xdr:spPr>
        <a:xfrm>
          <a:off x="3667125" y="38195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22</xdr:row>
      <xdr:rowOff>19050</xdr:rowOff>
    </xdr:from>
    <xdr:to>
      <xdr:col>7</xdr:col>
      <xdr:colOff>1771650</xdr:colOff>
      <xdr:row>24</xdr:row>
      <xdr:rowOff>238125</xdr:rowOff>
    </xdr:to>
    <xdr:sp>
      <xdr:nvSpPr>
        <xdr:cNvPr id="29" name="AutoShape 29"/>
        <xdr:cNvSpPr>
          <a:spLocks/>
        </xdr:cNvSpPr>
      </xdr:nvSpPr>
      <xdr:spPr>
        <a:xfrm>
          <a:off x="5476875" y="38195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22</xdr:row>
      <xdr:rowOff>19050</xdr:rowOff>
    </xdr:from>
    <xdr:to>
      <xdr:col>9</xdr:col>
      <xdr:colOff>1771650</xdr:colOff>
      <xdr:row>24</xdr:row>
      <xdr:rowOff>238125</xdr:rowOff>
    </xdr:to>
    <xdr:sp>
      <xdr:nvSpPr>
        <xdr:cNvPr id="30" name="AutoShape 30"/>
        <xdr:cNvSpPr>
          <a:spLocks/>
        </xdr:cNvSpPr>
      </xdr:nvSpPr>
      <xdr:spPr>
        <a:xfrm>
          <a:off x="7286625" y="38195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26</xdr:row>
      <xdr:rowOff>19050</xdr:rowOff>
    </xdr:from>
    <xdr:to>
      <xdr:col>1</xdr:col>
      <xdr:colOff>1771650</xdr:colOff>
      <xdr:row>28</xdr:row>
      <xdr:rowOff>238125</xdr:rowOff>
    </xdr:to>
    <xdr:sp>
      <xdr:nvSpPr>
        <xdr:cNvPr id="31" name="AutoShape 31"/>
        <xdr:cNvSpPr>
          <a:spLocks/>
        </xdr:cNvSpPr>
      </xdr:nvSpPr>
      <xdr:spPr>
        <a:xfrm>
          <a:off x="47625" y="45434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26</xdr:row>
      <xdr:rowOff>19050</xdr:rowOff>
    </xdr:from>
    <xdr:to>
      <xdr:col>3</xdr:col>
      <xdr:colOff>1771650</xdr:colOff>
      <xdr:row>28</xdr:row>
      <xdr:rowOff>238125</xdr:rowOff>
    </xdr:to>
    <xdr:sp>
      <xdr:nvSpPr>
        <xdr:cNvPr id="32" name="AutoShape 32"/>
        <xdr:cNvSpPr>
          <a:spLocks/>
        </xdr:cNvSpPr>
      </xdr:nvSpPr>
      <xdr:spPr>
        <a:xfrm>
          <a:off x="1857375" y="45434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19050</xdr:rowOff>
    </xdr:from>
    <xdr:to>
      <xdr:col>5</xdr:col>
      <xdr:colOff>1771650</xdr:colOff>
      <xdr:row>28</xdr:row>
      <xdr:rowOff>238125</xdr:rowOff>
    </xdr:to>
    <xdr:sp>
      <xdr:nvSpPr>
        <xdr:cNvPr id="33" name="AutoShape 33"/>
        <xdr:cNvSpPr>
          <a:spLocks/>
        </xdr:cNvSpPr>
      </xdr:nvSpPr>
      <xdr:spPr>
        <a:xfrm>
          <a:off x="3667125" y="45434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26</xdr:row>
      <xdr:rowOff>19050</xdr:rowOff>
    </xdr:from>
    <xdr:to>
      <xdr:col>7</xdr:col>
      <xdr:colOff>1771650</xdr:colOff>
      <xdr:row>28</xdr:row>
      <xdr:rowOff>238125</xdr:rowOff>
    </xdr:to>
    <xdr:sp>
      <xdr:nvSpPr>
        <xdr:cNvPr id="34" name="AutoShape 34"/>
        <xdr:cNvSpPr>
          <a:spLocks/>
        </xdr:cNvSpPr>
      </xdr:nvSpPr>
      <xdr:spPr>
        <a:xfrm>
          <a:off x="5476875" y="45434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26</xdr:row>
      <xdr:rowOff>19050</xdr:rowOff>
    </xdr:from>
    <xdr:to>
      <xdr:col>9</xdr:col>
      <xdr:colOff>1771650</xdr:colOff>
      <xdr:row>28</xdr:row>
      <xdr:rowOff>238125</xdr:rowOff>
    </xdr:to>
    <xdr:sp>
      <xdr:nvSpPr>
        <xdr:cNvPr id="35" name="AutoShape 35"/>
        <xdr:cNvSpPr>
          <a:spLocks/>
        </xdr:cNvSpPr>
      </xdr:nvSpPr>
      <xdr:spPr>
        <a:xfrm>
          <a:off x="7286625" y="45434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1771650</xdr:colOff>
      <xdr:row>32</xdr:row>
      <xdr:rowOff>238125</xdr:rowOff>
    </xdr:to>
    <xdr:sp>
      <xdr:nvSpPr>
        <xdr:cNvPr id="36" name="AutoShape 36"/>
        <xdr:cNvSpPr>
          <a:spLocks/>
        </xdr:cNvSpPr>
      </xdr:nvSpPr>
      <xdr:spPr>
        <a:xfrm>
          <a:off x="47625" y="52673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1771650</xdr:colOff>
      <xdr:row>32</xdr:row>
      <xdr:rowOff>238125</xdr:rowOff>
    </xdr:to>
    <xdr:sp>
      <xdr:nvSpPr>
        <xdr:cNvPr id="37" name="AutoShape 37"/>
        <xdr:cNvSpPr>
          <a:spLocks/>
        </xdr:cNvSpPr>
      </xdr:nvSpPr>
      <xdr:spPr>
        <a:xfrm>
          <a:off x="1857375" y="52673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19050</xdr:rowOff>
    </xdr:from>
    <xdr:to>
      <xdr:col>5</xdr:col>
      <xdr:colOff>1771650</xdr:colOff>
      <xdr:row>32</xdr:row>
      <xdr:rowOff>238125</xdr:rowOff>
    </xdr:to>
    <xdr:sp>
      <xdr:nvSpPr>
        <xdr:cNvPr id="38" name="AutoShape 38"/>
        <xdr:cNvSpPr>
          <a:spLocks/>
        </xdr:cNvSpPr>
      </xdr:nvSpPr>
      <xdr:spPr>
        <a:xfrm>
          <a:off x="3667125" y="52673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30</xdr:row>
      <xdr:rowOff>19050</xdr:rowOff>
    </xdr:from>
    <xdr:to>
      <xdr:col>7</xdr:col>
      <xdr:colOff>1771650</xdr:colOff>
      <xdr:row>32</xdr:row>
      <xdr:rowOff>238125</xdr:rowOff>
    </xdr:to>
    <xdr:sp>
      <xdr:nvSpPr>
        <xdr:cNvPr id="39" name="AutoShape 39"/>
        <xdr:cNvSpPr>
          <a:spLocks/>
        </xdr:cNvSpPr>
      </xdr:nvSpPr>
      <xdr:spPr>
        <a:xfrm>
          <a:off x="5476875" y="52673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30</xdr:row>
      <xdr:rowOff>19050</xdr:rowOff>
    </xdr:from>
    <xdr:to>
      <xdr:col>9</xdr:col>
      <xdr:colOff>1771650</xdr:colOff>
      <xdr:row>32</xdr:row>
      <xdr:rowOff>238125</xdr:rowOff>
    </xdr:to>
    <xdr:sp>
      <xdr:nvSpPr>
        <xdr:cNvPr id="40" name="AutoShape 40"/>
        <xdr:cNvSpPr>
          <a:spLocks/>
        </xdr:cNvSpPr>
      </xdr:nvSpPr>
      <xdr:spPr>
        <a:xfrm>
          <a:off x="7286625" y="52673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19050</xdr:rowOff>
    </xdr:from>
    <xdr:to>
      <xdr:col>1</xdr:col>
      <xdr:colOff>1771650</xdr:colOff>
      <xdr:row>36</xdr:row>
      <xdr:rowOff>238125</xdr:rowOff>
    </xdr:to>
    <xdr:sp>
      <xdr:nvSpPr>
        <xdr:cNvPr id="41" name="AutoShape 41"/>
        <xdr:cNvSpPr>
          <a:spLocks/>
        </xdr:cNvSpPr>
      </xdr:nvSpPr>
      <xdr:spPr>
        <a:xfrm>
          <a:off x="47625" y="59912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34</xdr:row>
      <xdr:rowOff>19050</xdr:rowOff>
    </xdr:from>
    <xdr:to>
      <xdr:col>3</xdr:col>
      <xdr:colOff>1771650</xdr:colOff>
      <xdr:row>36</xdr:row>
      <xdr:rowOff>238125</xdr:rowOff>
    </xdr:to>
    <xdr:sp>
      <xdr:nvSpPr>
        <xdr:cNvPr id="42" name="AutoShape 42"/>
        <xdr:cNvSpPr>
          <a:spLocks/>
        </xdr:cNvSpPr>
      </xdr:nvSpPr>
      <xdr:spPr>
        <a:xfrm>
          <a:off x="1857375" y="59912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34</xdr:row>
      <xdr:rowOff>19050</xdr:rowOff>
    </xdr:from>
    <xdr:to>
      <xdr:col>5</xdr:col>
      <xdr:colOff>1771650</xdr:colOff>
      <xdr:row>36</xdr:row>
      <xdr:rowOff>238125</xdr:rowOff>
    </xdr:to>
    <xdr:sp>
      <xdr:nvSpPr>
        <xdr:cNvPr id="43" name="AutoShape 43"/>
        <xdr:cNvSpPr>
          <a:spLocks/>
        </xdr:cNvSpPr>
      </xdr:nvSpPr>
      <xdr:spPr>
        <a:xfrm>
          <a:off x="3667125" y="59912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34</xdr:row>
      <xdr:rowOff>19050</xdr:rowOff>
    </xdr:from>
    <xdr:to>
      <xdr:col>7</xdr:col>
      <xdr:colOff>1771650</xdr:colOff>
      <xdr:row>36</xdr:row>
      <xdr:rowOff>238125</xdr:rowOff>
    </xdr:to>
    <xdr:sp>
      <xdr:nvSpPr>
        <xdr:cNvPr id="44" name="AutoShape 44"/>
        <xdr:cNvSpPr>
          <a:spLocks/>
        </xdr:cNvSpPr>
      </xdr:nvSpPr>
      <xdr:spPr>
        <a:xfrm>
          <a:off x="5476875" y="59912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34</xdr:row>
      <xdr:rowOff>19050</xdr:rowOff>
    </xdr:from>
    <xdr:to>
      <xdr:col>9</xdr:col>
      <xdr:colOff>1771650</xdr:colOff>
      <xdr:row>36</xdr:row>
      <xdr:rowOff>238125</xdr:rowOff>
    </xdr:to>
    <xdr:sp>
      <xdr:nvSpPr>
        <xdr:cNvPr id="45" name="AutoShape 45"/>
        <xdr:cNvSpPr>
          <a:spLocks/>
        </xdr:cNvSpPr>
      </xdr:nvSpPr>
      <xdr:spPr>
        <a:xfrm>
          <a:off x="7286625" y="59912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38</xdr:row>
      <xdr:rowOff>19050</xdr:rowOff>
    </xdr:from>
    <xdr:to>
      <xdr:col>1</xdr:col>
      <xdr:colOff>1771650</xdr:colOff>
      <xdr:row>40</xdr:row>
      <xdr:rowOff>238125</xdr:rowOff>
    </xdr:to>
    <xdr:sp>
      <xdr:nvSpPr>
        <xdr:cNvPr id="46" name="AutoShape 46"/>
        <xdr:cNvSpPr>
          <a:spLocks/>
        </xdr:cNvSpPr>
      </xdr:nvSpPr>
      <xdr:spPr>
        <a:xfrm>
          <a:off x="47625" y="67151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38</xdr:row>
      <xdr:rowOff>19050</xdr:rowOff>
    </xdr:from>
    <xdr:to>
      <xdr:col>3</xdr:col>
      <xdr:colOff>1771650</xdr:colOff>
      <xdr:row>40</xdr:row>
      <xdr:rowOff>238125</xdr:rowOff>
    </xdr:to>
    <xdr:sp>
      <xdr:nvSpPr>
        <xdr:cNvPr id="47" name="AutoShape 47"/>
        <xdr:cNvSpPr>
          <a:spLocks/>
        </xdr:cNvSpPr>
      </xdr:nvSpPr>
      <xdr:spPr>
        <a:xfrm>
          <a:off x="1857375" y="67151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38</xdr:row>
      <xdr:rowOff>19050</xdr:rowOff>
    </xdr:from>
    <xdr:to>
      <xdr:col>5</xdr:col>
      <xdr:colOff>1771650</xdr:colOff>
      <xdr:row>40</xdr:row>
      <xdr:rowOff>238125</xdr:rowOff>
    </xdr:to>
    <xdr:sp>
      <xdr:nvSpPr>
        <xdr:cNvPr id="48" name="AutoShape 48"/>
        <xdr:cNvSpPr>
          <a:spLocks/>
        </xdr:cNvSpPr>
      </xdr:nvSpPr>
      <xdr:spPr>
        <a:xfrm>
          <a:off x="3667125" y="67151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38</xdr:row>
      <xdr:rowOff>19050</xdr:rowOff>
    </xdr:from>
    <xdr:to>
      <xdr:col>7</xdr:col>
      <xdr:colOff>1771650</xdr:colOff>
      <xdr:row>40</xdr:row>
      <xdr:rowOff>238125</xdr:rowOff>
    </xdr:to>
    <xdr:sp>
      <xdr:nvSpPr>
        <xdr:cNvPr id="49" name="AutoShape 49"/>
        <xdr:cNvSpPr>
          <a:spLocks/>
        </xdr:cNvSpPr>
      </xdr:nvSpPr>
      <xdr:spPr>
        <a:xfrm>
          <a:off x="5476875" y="67151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38</xdr:row>
      <xdr:rowOff>19050</xdr:rowOff>
    </xdr:from>
    <xdr:to>
      <xdr:col>9</xdr:col>
      <xdr:colOff>1771650</xdr:colOff>
      <xdr:row>40</xdr:row>
      <xdr:rowOff>238125</xdr:rowOff>
    </xdr:to>
    <xdr:sp>
      <xdr:nvSpPr>
        <xdr:cNvPr id="50" name="AutoShape 50"/>
        <xdr:cNvSpPr>
          <a:spLocks/>
        </xdr:cNvSpPr>
      </xdr:nvSpPr>
      <xdr:spPr>
        <a:xfrm>
          <a:off x="7286625" y="67151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</xdr:row>
      <xdr:rowOff>0</xdr:rowOff>
    </xdr:from>
    <xdr:to>
      <xdr:col>13</xdr:col>
      <xdr:colOff>485775</xdr:colOff>
      <xdr:row>6</xdr:row>
      <xdr:rowOff>19050</xdr:rowOff>
    </xdr:to>
    <xdr:sp>
      <xdr:nvSpPr>
        <xdr:cNvPr id="51" name="AutoShape 1"/>
        <xdr:cNvSpPr>
          <a:spLocks/>
        </xdr:cNvSpPr>
      </xdr:nvSpPr>
      <xdr:spPr>
        <a:xfrm>
          <a:off x="9134475" y="180975"/>
          <a:ext cx="1647825" cy="74295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="145" zoomScaleNormal="145" zoomScalePageLayoutView="0" workbookViewId="0" topLeftCell="A1">
      <selection activeCell="B2" sqref="B2"/>
    </sheetView>
  </sheetViews>
  <sheetFormatPr defaultColWidth="9.140625" defaultRowHeight="12.75"/>
  <cols>
    <col min="1" max="1" width="19.57421875" style="0" customWidth="1"/>
    <col min="2" max="2" width="25.7109375" style="0" bestFit="1" customWidth="1"/>
  </cols>
  <sheetData>
    <row r="1" spans="1:2" ht="12.75">
      <c r="A1" s="9" t="s">
        <v>2</v>
      </c>
      <c r="B1" s="11" t="s">
        <v>4</v>
      </c>
    </row>
    <row r="2" spans="1:2" ht="12.75">
      <c r="A2" s="10" t="s">
        <v>3</v>
      </c>
      <c r="B2">
        <v>6</v>
      </c>
    </row>
  </sheetData>
  <sheetProtection/>
  <printOptions/>
  <pageMargins left="0.1968503937007874" right="0.15748031496062992" top="0.1968503937007874" bottom="0.1968503937007874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61"/>
  <sheetViews>
    <sheetView tabSelected="1" zoomScale="160" zoomScaleNormal="160" zoomScalePageLayoutView="130" workbookViewId="0" topLeftCell="A1">
      <selection activeCell="K21" sqref="K21"/>
    </sheetView>
  </sheetViews>
  <sheetFormatPr defaultColWidth="8.8515625" defaultRowHeight="12.75"/>
  <cols>
    <col min="1" max="1" width="0.9921875" style="0" customWidth="1"/>
    <col min="2" max="2" width="23.57421875" style="0" customWidth="1"/>
    <col min="3" max="3" width="1.28515625" style="0" customWidth="1"/>
    <col min="4" max="4" width="23.57421875" style="0" customWidth="1"/>
    <col min="5" max="5" width="1.28515625" style="0" customWidth="1"/>
    <col min="6" max="6" width="23.57421875" style="0" customWidth="1"/>
    <col min="7" max="7" width="1.28515625" style="0" customWidth="1"/>
    <col min="8" max="8" width="23.57421875" style="0" customWidth="1"/>
    <col min="9" max="9" width="1.28515625" style="0" customWidth="1"/>
  </cols>
  <sheetData>
    <row r="1" spans="2:8" s="12" customFormat="1" ht="27.75" customHeight="1">
      <c r="B1" s="20" t="s">
        <v>5</v>
      </c>
      <c r="D1" s="20">
        <f>(H1-1)*48+1</f>
        <v>1441</v>
      </c>
      <c r="F1" s="21">
        <f>D1+47</f>
        <v>1488</v>
      </c>
      <c r="H1" s="18">
        <v>31</v>
      </c>
    </row>
    <row r="2" s="12" customFormat="1" ht="6.75" customHeight="1"/>
    <row r="3" spans="2:8" s="13" customFormat="1" ht="13.5" customHeight="1">
      <c r="B3" s="19" t="str">
        <f>KHAIBAO!$B$1</f>
        <v>THƯ VIỆN TỈNH BẮC KẠN</v>
      </c>
      <c r="D3" s="19" t="str">
        <f>KHAIBAO!$B$1</f>
        <v>THƯ VIỆN TỈNH BẮC KẠN</v>
      </c>
      <c r="F3" s="19" t="str">
        <f>KHAIBAO!$B$1</f>
        <v>THƯ VIỆN TỈNH BẮC KẠN</v>
      </c>
      <c r="H3" s="19" t="str">
        <f>KHAIBAO!$B$1</f>
        <v>THƯ VIỆN TỈNH BẮC KẠN</v>
      </c>
    </row>
    <row r="4" spans="2:15" s="14" customFormat="1" ht="23.25" customHeight="1">
      <c r="B4" s="14" t="str">
        <f>"*"&amp;B5&amp;"*"</f>
        <v>*TN.001441*</v>
      </c>
      <c r="D4" s="14" t="str">
        <f>"*"&amp;D5&amp;"*"</f>
        <v>*TN.001442*</v>
      </c>
      <c r="F4" s="14" t="str">
        <f>"*"&amp;F5&amp;"*"</f>
        <v>*TN.001443*</v>
      </c>
      <c r="H4" s="14" t="str">
        <f>"*"&amp;H5&amp;"*"</f>
        <v>*TN.001444*</v>
      </c>
      <c r="J4" s="15"/>
      <c r="K4" s="16"/>
      <c r="L4" s="15"/>
      <c r="M4" s="15"/>
      <c r="N4" s="15"/>
      <c r="O4" s="15"/>
    </row>
    <row r="5" spans="2:8" s="17" customFormat="1" ht="20.25" customHeight="1">
      <c r="B5" s="17" t="str">
        <f>$B$1&amp;"."&amp;REPT("0",KHAIBAO!$B$2-LEN($D$1))&amp;$D$1</f>
        <v>TN.001441</v>
      </c>
      <c r="D5" s="17" t="str">
        <f>$B$1&amp;"."&amp;REPT("0",KHAIBAO!$B$2-LEN($D$1+1))&amp;($D$1+1)</f>
        <v>TN.001442</v>
      </c>
      <c r="F5" s="17" t="str">
        <f>$B$1&amp;"."&amp;REPT("0",KHAIBAO!$B$2-LEN($D$1+2))&amp;($D$1+2)</f>
        <v>TN.001443</v>
      </c>
      <c r="H5" s="17" t="str">
        <f>$B$1&amp;"."&amp;REPT("0",KHAIBAO!$B$2-LEN($D$1+3))&amp;($D$1+3)</f>
        <v>TN.001444</v>
      </c>
    </row>
    <row r="6" s="12" customFormat="1" ht="6" customHeight="1"/>
    <row r="7" spans="2:8" s="13" customFormat="1" ht="13.5" customHeight="1">
      <c r="B7" s="19" t="str">
        <f>KHAIBAO!$B$1</f>
        <v>THƯ VIỆN TỈNH BẮC KẠN</v>
      </c>
      <c r="D7" s="19" t="str">
        <f>KHAIBAO!$B$1</f>
        <v>THƯ VIỆN TỈNH BẮC KẠN</v>
      </c>
      <c r="F7" s="19" t="str">
        <f>KHAIBAO!$B$1</f>
        <v>THƯ VIỆN TỈNH BẮC KẠN</v>
      </c>
      <c r="H7" s="19" t="str">
        <f>KHAIBAO!$B$1</f>
        <v>THƯ VIỆN TỈNH BẮC KẠN</v>
      </c>
    </row>
    <row r="8" spans="2:8" s="14" customFormat="1" ht="23.25" customHeight="1">
      <c r="B8" s="14" t="str">
        <f>"*"&amp;B9&amp;"*"</f>
        <v>*TN.001445*</v>
      </c>
      <c r="D8" s="14" t="str">
        <f>"*"&amp;D9&amp;"*"</f>
        <v>*TN.001446*</v>
      </c>
      <c r="F8" s="14" t="str">
        <f>"*"&amp;F9&amp;"*"</f>
        <v>*TN.001447*</v>
      </c>
      <c r="H8" s="14" t="str">
        <f>"*"&amp;H9&amp;"*"</f>
        <v>*TN.001448*</v>
      </c>
    </row>
    <row r="9" spans="2:8" s="17" customFormat="1" ht="20.25" customHeight="1">
      <c r="B9" s="17" t="str">
        <f>$B$1&amp;"."&amp;REPT("0",KHAIBAO!$B$2-LEN($D$1+4))&amp;$D$1+4</f>
        <v>TN.001445</v>
      </c>
      <c r="D9" s="17" t="str">
        <f>$B$1&amp;"."&amp;REPT("0",KHAIBAO!$B$2-LEN($D$1+5))&amp;($D$1+5)</f>
        <v>TN.001446</v>
      </c>
      <c r="F9" s="17" t="str">
        <f>$B$1&amp;"."&amp;REPT("0",KHAIBAO!$B$2-LEN($D$1+6))&amp;($D$1+6)</f>
        <v>TN.001447</v>
      </c>
      <c r="H9" s="17" t="str">
        <f>$B$1&amp;"."&amp;REPT("0",KHAIBAO!$B$2-LEN($D$1+7))&amp;($D$1+7)</f>
        <v>TN.001448</v>
      </c>
    </row>
    <row r="10" s="12" customFormat="1" ht="6" customHeight="1"/>
    <row r="11" spans="2:8" s="13" customFormat="1" ht="13.5" customHeight="1">
      <c r="B11" s="19" t="str">
        <f>KHAIBAO!$B$1</f>
        <v>THƯ VIỆN TỈNH BẮC KẠN</v>
      </c>
      <c r="D11" s="19" t="str">
        <f>KHAIBAO!$B$1</f>
        <v>THƯ VIỆN TỈNH BẮC KẠN</v>
      </c>
      <c r="F11" s="19" t="str">
        <f>KHAIBAO!$B$1</f>
        <v>THƯ VIỆN TỈNH BẮC KẠN</v>
      </c>
      <c r="H11" s="19" t="str">
        <f>KHAIBAO!$B$1</f>
        <v>THƯ VIỆN TỈNH BẮC KẠN</v>
      </c>
    </row>
    <row r="12" spans="2:8" s="14" customFormat="1" ht="23.25" customHeight="1">
      <c r="B12" s="14" t="str">
        <f>"*"&amp;B13&amp;"*"</f>
        <v>*TN.001449*</v>
      </c>
      <c r="D12" s="14" t="str">
        <f>"*"&amp;D13&amp;"*"</f>
        <v>*TN.001450*</v>
      </c>
      <c r="F12" s="14" t="str">
        <f>"*"&amp;F13&amp;"*"</f>
        <v>*TN.001451*</v>
      </c>
      <c r="H12" s="14" t="str">
        <f>"*"&amp;H13&amp;"*"</f>
        <v>*TN.001452*</v>
      </c>
    </row>
    <row r="13" spans="2:8" s="17" customFormat="1" ht="20.25" customHeight="1">
      <c r="B13" s="17" t="str">
        <f>$B$1&amp;"."&amp;REPT("0",KHAIBAO!$B$2-LEN($D$1+8))&amp;$D$1+8</f>
        <v>TN.001449</v>
      </c>
      <c r="D13" s="17" t="str">
        <f>$B$1&amp;"."&amp;REPT("0",KHAIBAO!$B$2-LEN($D$1+9))&amp;($D$1+9)</f>
        <v>TN.001450</v>
      </c>
      <c r="F13" s="17" t="str">
        <f>$B$1&amp;"."&amp;REPT("0",KHAIBAO!$B$2-LEN($D$1+10))&amp;($D$1+10)</f>
        <v>TN.001451</v>
      </c>
      <c r="H13" s="17" t="str">
        <f>$B$1&amp;"."&amp;REPT("0",KHAIBAO!$B$2-LEN($D$1+11))&amp;($D$1+11)</f>
        <v>TN.001452</v>
      </c>
    </row>
    <row r="14" s="12" customFormat="1" ht="6" customHeight="1"/>
    <row r="15" spans="2:8" s="13" customFormat="1" ht="12" customHeight="1">
      <c r="B15" s="19" t="str">
        <f>KHAIBAO!$B$1</f>
        <v>THƯ VIỆN TỈNH BẮC KẠN</v>
      </c>
      <c r="D15" s="19" t="str">
        <f>KHAIBAO!$B$1</f>
        <v>THƯ VIỆN TỈNH BẮC KẠN</v>
      </c>
      <c r="F15" s="19" t="str">
        <f>KHAIBAO!$B$1</f>
        <v>THƯ VIỆN TỈNH BẮC KẠN</v>
      </c>
      <c r="H15" s="19" t="str">
        <f>KHAIBAO!$B$1</f>
        <v>THƯ VIỆN TỈNH BẮC KẠN</v>
      </c>
    </row>
    <row r="16" spans="2:8" s="14" customFormat="1" ht="23.25" customHeight="1">
      <c r="B16" s="14" t="str">
        <f>"*"&amp;B17&amp;"*"</f>
        <v>*TN.001453*</v>
      </c>
      <c r="D16" s="14" t="str">
        <f>"*"&amp;D17&amp;"*"</f>
        <v>*TN.001454*</v>
      </c>
      <c r="F16" s="14" t="str">
        <f>"*"&amp;F17&amp;"*"</f>
        <v>*TN.001455*</v>
      </c>
      <c r="H16" s="14" t="str">
        <f>"*"&amp;H17&amp;"*"</f>
        <v>*TN.001456*</v>
      </c>
    </row>
    <row r="17" spans="2:8" s="17" customFormat="1" ht="20.25" customHeight="1">
      <c r="B17" s="17" t="str">
        <f>$B$1&amp;"."&amp;REPT("0",KHAIBAO!$B$2-LEN($D$1+12))&amp;$D$1+12</f>
        <v>TN.001453</v>
      </c>
      <c r="D17" s="17" t="str">
        <f>$B$1&amp;"."&amp;REPT("0",KHAIBAO!$B$2-LEN($D$1+13))&amp;($D$1+13)</f>
        <v>TN.001454</v>
      </c>
      <c r="F17" s="17" t="str">
        <f>$B$1&amp;"."&amp;REPT("0",KHAIBAO!$B$2-LEN($D$1+14))&amp;($D$1+14)</f>
        <v>TN.001455</v>
      </c>
      <c r="H17" s="17" t="str">
        <f>$B$1&amp;"."&amp;REPT("0",KHAIBAO!$B$2-LEN($D$1+15))&amp;($D$1+15)</f>
        <v>TN.001456</v>
      </c>
    </row>
    <row r="18" s="12" customFormat="1" ht="6" customHeight="1"/>
    <row r="19" spans="2:8" s="13" customFormat="1" ht="13.5" customHeight="1">
      <c r="B19" s="19" t="str">
        <f>KHAIBAO!$B$1</f>
        <v>THƯ VIỆN TỈNH BẮC KẠN</v>
      </c>
      <c r="D19" s="19" t="str">
        <f>KHAIBAO!$B$1</f>
        <v>THƯ VIỆN TỈNH BẮC KẠN</v>
      </c>
      <c r="F19" s="19" t="str">
        <f>KHAIBAO!$B$1</f>
        <v>THƯ VIỆN TỈNH BẮC KẠN</v>
      </c>
      <c r="H19" s="19" t="str">
        <f>KHAIBAO!$B$1</f>
        <v>THƯ VIỆN TỈNH BẮC KẠN</v>
      </c>
    </row>
    <row r="20" spans="2:8" s="14" customFormat="1" ht="23.25" customHeight="1">
      <c r="B20" s="14" t="str">
        <f>"*"&amp;B21&amp;"*"</f>
        <v>*TN.001457*</v>
      </c>
      <c r="D20" s="14" t="str">
        <f>"*"&amp;D21&amp;"*"</f>
        <v>*TN.001458*</v>
      </c>
      <c r="F20" s="14" t="str">
        <f>"*"&amp;F21&amp;"*"</f>
        <v>*TN.001459*</v>
      </c>
      <c r="H20" s="14" t="str">
        <f>"*"&amp;H21&amp;"*"</f>
        <v>*TN.001460*</v>
      </c>
    </row>
    <row r="21" spans="2:8" s="17" customFormat="1" ht="20.25" customHeight="1">
      <c r="B21" s="17" t="str">
        <f>$B$1&amp;"."&amp;REPT("0",KHAIBAO!$B$2-LEN($D$1+16))&amp;$D$1+16</f>
        <v>TN.001457</v>
      </c>
      <c r="D21" s="17" t="str">
        <f>$B$1&amp;"."&amp;REPT("0",KHAIBAO!$B$2-LEN($D$1+17))&amp;($D$1+17)</f>
        <v>TN.001458</v>
      </c>
      <c r="F21" s="17" t="str">
        <f>$B$1&amp;"."&amp;REPT("0",KHAIBAO!$B$2-LEN($D$1+18))&amp;($D$1+18)</f>
        <v>TN.001459</v>
      </c>
      <c r="H21" s="17" t="str">
        <f>$B$1&amp;"."&amp;REPT("0",KHAIBAO!$B$2-LEN($D$1+19))&amp;($D$1+19)</f>
        <v>TN.001460</v>
      </c>
    </row>
    <row r="22" s="12" customFormat="1" ht="6" customHeight="1"/>
    <row r="23" spans="2:8" s="13" customFormat="1" ht="13.5" customHeight="1">
      <c r="B23" s="19" t="str">
        <f>KHAIBAO!$B$1</f>
        <v>THƯ VIỆN TỈNH BẮC KẠN</v>
      </c>
      <c r="D23" s="19" t="str">
        <f>KHAIBAO!$B$1</f>
        <v>THƯ VIỆN TỈNH BẮC KẠN</v>
      </c>
      <c r="F23" s="19" t="str">
        <f>KHAIBAO!$B$1</f>
        <v>THƯ VIỆN TỈNH BẮC KẠN</v>
      </c>
      <c r="H23" s="19" t="str">
        <f>KHAIBAO!$B$1</f>
        <v>THƯ VIỆN TỈNH BẮC KẠN</v>
      </c>
    </row>
    <row r="24" spans="2:8" s="14" customFormat="1" ht="23.25" customHeight="1">
      <c r="B24" s="14" t="str">
        <f>"*"&amp;B25&amp;"*"</f>
        <v>*TN.001461*</v>
      </c>
      <c r="D24" s="14" t="str">
        <f>"*"&amp;D25&amp;"*"</f>
        <v>*TN.001462*</v>
      </c>
      <c r="F24" s="14" t="str">
        <f>"*"&amp;F25&amp;"*"</f>
        <v>*TN.001463*</v>
      </c>
      <c r="H24" s="14" t="str">
        <f>"*"&amp;H25&amp;"*"</f>
        <v>*TN.001464*</v>
      </c>
    </row>
    <row r="25" spans="2:8" s="17" customFormat="1" ht="20.25" customHeight="1">
      <c r="B25" s="17" t="str">
        <f>$B$1&amp;"."&amp;REPT("0",KHAIBAO!$B$2-LEN($D$1+20))&amp;$D$1+20</f>
        <v>TN.001461</v>
      </c>
      <c r="D25" s="17" t="str">
        <f>$B$1&amp;"."&amp;REPT("0",KHAIBAO!$B$2-LEN($D$1+21))&amp;($D$1+21)</f>
        <v>TN.001462</v>
      </c>
      <c r="F25" s="17" t="str">
        <f>$B$1&amp;"."&amp;REPT("0",KHAIBAO!$B$2-LEN($D$1+22))&amp;($D$1+22)</f>
        <v>TN.001463</v>
      </c>
      <c r="H25" s="17" t="str">
        <f>$B$1&amp;"."&amp;REPT("0",KHAIBAO!$B$2-LEN($D$1+23))&amp;($D$1+23)</f>
        <v>TN.001464</v>
      </c>
    </row>
    <row r="26" s="12" customFormat="1" ht="6" customHeight="1"/>
    <row r="27" spans="2:8" s="13" customFormat="1" ht="13.5" customHeight="1">
      <c r="B27" s="19" t="str">
        <f>KHAIBAO!$B$1</f>
        <v>THƯ VIỆN TỈNH BẮC KẠN</v>
      </c>
      <c r="D27" s="19" t="str">
        <f>KHAIBAO!$B$1</f>
        <v>THƯ VIỆN TỈNH BẮC KẠN</v>
      </c>
      <c r="F27" s="19" t="str">
        <f>KHAIBAO!$B$1</f>
        <v>THƯ VIỆN TỈNH BẮC KẠN</v>
      </c>
      <c r="H27" s="19" t="str">
        <f>KHAIBAO!$B$1</f>
        <v>THƯ VIỆN TỈNH BẮC KẠN</v>
      </c>
    </row>
    <row r="28" spans="2:8" s="14" customFormat="1" ht="23.25" customHeight="1">
      <c r="B28" s="14" t="str">
        <f>"*"&amp;B29&amp;"*"</f>
        <v>*TN.001465*</v>
      </c>
      <c r="D28" s="14" t="str">
        <f>"*"&amp;D29&amp;"*"</f>
        <v>*TN.001466*</v>
      </c>
      <c r="F28" s="14" t="str">
        <f>"*"&amp;F29&amp;"*"</f>
        <v>*TN.001467*</v>
      </c>
      <c r="H28" s="14" t="str">
        <f>"*"&amp;H29&amp;"*"</f>
        <v>*TN.001468*</v>
      </c>
    </row>
    <row r="29" spans="2:8" s="17" customFormat="1" ht="20.25" customHeight="1">
      <c r="B29" s="17" t="str">
        <f>$B$1&amp;"."&amp;REPT("0",KHAIBAO!$B$2-LEN($D$1+24))&amp;$D$1+24</f>
        <v>TN.001465</v>
      </c>
      <c r="D29" s="17" t="str">
        <f>$B$1&amp;"."&amp;REPT("0",KHAIBAO!$B$2-LEN($D$1+25))&amp;($D$1+25)</f>
        <v>TN.001466</v>
      </c>
      <c r="F29" s="17" t="str">
        <f>$B$1&amp;"."&amp;REPT("0",KHAIBAO!$B$2-LEN($D$1+26))&amp;($D$1+26)</f>
        <v>TN.001467</v>
      </c>
      <c r="H29" s="17" t="str">
        <f>$B$1&amp;"."&amp;REPT("0",KHAIBAO!$B$2-LEN($D$1+27))&amp;($D$1+27)</f>
        <v>TN.001468</v>
      </c>
    </row>
    <row r="30" s="12" customFormat="1" ht="6" customHeight="1"/>
    <row r="31" spans="2:8" s="13" customFormat="1" ht="13.5" customHeight="1">
      <c r="B31" s="19" t="str">
        <f>KHAIBAO!$B$1</f>
        <v>THƯ VIỆN TỈNH BẮC KẠN</v>
      </c>
      <c r="D31" s="19" t="str">
        <f>KHAIBAO!$B$1</f>
        <v>THƯ VIỆN TỈNH BẮC KẠN</v>
      </c>
      <c r="F31" s="19" t="str">
        <f>KHAIBAO!$B$1</f>
        <v>THƯ VIỆN TỈNH BẮC KẠN</v>
      </c>
      <c r="H31" s="19" t="str">
        <f>KHAIBAO!$B$1</f>
        <v>THƯ VIỆN TỈNH BẮC KẠN</v>
      </c>
    </row>
    <row r="32" spans="2:8" s="14" customFormat="1" ht="23.25" customHeight="1">
      <c r="B32" s="14" t="str">
        <f>"*"&amp;B33&amp;"*"</f>
        <v>*TN.001469*</v>
      </c>
      <c r="D32" s="14" t="str">
        <f>"*"&amp;D33&amp;"*"</f>
        <v>*TN.001470*</v>
      </c>
      <c r="F32" s="14" t="str">
        <f>"*"&amp;F33&amp;"*"</f>
        <v>*TN.001471*</v>
      </c>
      <c r="H32" s="14" t="str">
        <f>"*"&amp;H33&amp;"*"</f>
        <v>*TN.001472*</v>
      </c>
    </row>
    <row r="33" spans="2:8" s="17" customFormat="1" ht="20.25" customHeight="1">
      <c r="B33" s="17" t="str">
        <f>$B$1&amp;"."&amp;REPT("0",KHAIBAO!$B$2-LEN($D$1+28))&amp;$D$1+28</f>
        <v>TN.001469</v>
      </c>
      <c r="D33" s="17" t="str">
        <f>$B$1&amp;"."&amp;REPT("0",KHAIBAO!$B$2-LEN($D$1+29))&amp;($D$1+29)</f>
        <v>TN.001470</v>
      </c>
      <c r="F33" s="17" t="str">
        <f>$B$1&amp;"."&amp;REPT("0",KHAIBAO!$B$2-LEN($D$1+30))&amp;($D$1+30)</f>
        <v>TN.001471</v>
      </c>
      <c r="H33" s="17" t="str">
        <f>$B$1&amp;"."&amp;REPT("0",KHAIBAO!$B$2-LEN($D$1+31))&amp;($D$1+31)</f>
        <v>TN.001472</v>
      </c>
    </row>
    <row r="34" s="12" customFormat="1" ht="6" customHeight="1"/>
    <row r="35" spans="2:8" s="13" customFormat="1" ht="13.5" customHeight="1">
      <c r="B35" s="19" t="str">
        <f>KHAIBAO!$B$1</f>
        <v>THƯ VIỆN TỈNH BẮC KẠN</v>
      </c>
      <c r="D35" s="19" t="str">
        <f>KHAIBAO!$B$1</f>
        <v>THƯ VIỆN TỈNH BẮC KẠN</v>
      </c>
      <c r="F35" s="19" t="str">
        <f>KHAIBAO!$B$1</f>
        <v>THƯ VIỆN TỈNH BẮC KẠN</v>
      </c>
      <c r="H35" s="19" t="str">
        <f>KHAIBAO!$B$1</f>
        <v>THƯ VIỆN TỈNH BẮC KẠN</v>
      </c>
    </row>
    <row r="36" spans="2:8" s="14" customFormat="1" ht="23.25" customHeight="1">
      <c r="B36" s="14" t="str">
        <f>"*"&amp;B37&amp;"*"</f>
        <v>*TN.001473*</v>
      </c>
      <c r="D36" s="14" t="str">
        <f>"*"&amp;D37&amp;"*"</f>
        <v>*TN.001474*</v>
      </c>
      <c r="F36" s="14" t="str">
        <f>"*"&amp;F37&amp;"*"</f>
        <v>*TN.001475*</v>
      </c>
      <c r="H36" s="14" t="str">
        <f>"*"&amp;H37&amp;"*"</f>
        <v>*TN.001476*</v>
      </c>
    </row>
    <row r="37" spans="2:8" s="17" customFormat="1" ht="20.25" customHeight="1">
      <c r="B37" s="17" t="str">
        <f>$B$1&amp;"."&amp;REPT("0",KHAIBAO!$B$2-LEN($D$1+32))&amp;$D$1+32</f>
        <v>TN.001473</v>
      </c>
      <c r="D37" s="17" t="str">
        <f>$B$1&amp;"."&amp;REPT("0",KHAIBAO!$B$2-LEN($D$1+33))&amp;($D$1+33)</f>
        <v>TN.001474</v>
      </c>
      <c r="F37" s="17" t="str">
        <f>$B$1&amp;"."&amp;REPT("0",KHAIBAO!$B$2-LEN($D$1+34))&amp;($D$1+34)</f>
        <v>TN.001475</v>
      </c>
      <c r="H37" s="17" t="str">
        <f>$B$1&amp;"."&amp;REPT("0",KHAIBAO!$B$2-LEN($D$1+35))&amp;($D$1+35)</f>
        <v>TN.001476</v>
      </c>
    </row>
    <row r="38" s="12" customFormat="1" ht="6" customHeight="1"/>
    <row r="39" spans="2:8" s="13" customFormat="1" ht="13.5" customHeight="1">
      <c r="B39" s="19" t="str">
        <f>KHAIBAO!$B$1</f>
        <v>THƯ VIỆN TỈNH BẮC KẠN</v>
      </c>
      <c r="D39" s="19" t="str">
        <f>KHAIBAO!$B$1</f>
        <v>THƯ VIỆN TỈNH BẮC KẠN</v>
      </c>
      <c r="F39" s="19" t="str">
        <f>KHAIBAO!$B$1</f>
        <v>THƯ VIỆN TỈNH BẮC KẠN</v>
      </c>
      <c r="H39" s="19" t="str">
        <f>KHAIBAO!$B$1</f>
        <v>THƯ VIỆN TỈNH BẮC KẠN</v>
      </c>
    </row>
    <row r="40" spans="2:8" s="14" customFormat="1" ht="23.25" customHeight="1">
      <c r="B40" s="14" t="str">
        <f>"*"&amp;B41&amp;"*"</f>
        <v>*TN.001477*</v>
      </c>
      <c r="D40" s="14" t="str">
        <f>"*"&amp;D41&amp;"*"</f>
        <v>*TN.001478*</v>
      </c>
      <c r="F40" s="14" t="str">
        <f>"*"&amp;F41&amp;"*"</f>
        <v>*TN.001479*</v>
      </c>
      <c r="H40" s="14" t="str">
        <f>"*"&amp;H41&amp;"*"</f>
        <v>*TN.001480*</v>
      </c>
    </row>
    <row r="41" spans="2:8" s="17" customFormat="1" ht="20.25" customHeight="1">
      <c r="B41" s="17" t="str">
        <f>$B$1&amp;"."&amp;REPT("0",KHAIBAO!$B$2-LEN($D$1+36))&amp;$D$1+36</f>
        <v>TN.001477</v>
      </c>
      <c r="D41" s="17" t="str">
        <f>$B$1&amp;"."&amp;REPT("0",KHAIBAO!$B$2-LEN($D$1+37))&amp;($D$1+37)</f>
        <v>TN.001478</v>
      </c>
      <c r="F41" s="17" t="str">
        <f>$B$1&amp;"."&amp;REPT("0",KHAIBAO!$B$2-LEN($D$1+38))&amp;($D$1+38)</f>
        <v>TN.001479</v>
      </c>
      <c r="H41" s="17" t="str">
        <f>$B$1&amp;"."&amp;REPT("0",KHAIBAO!$B$2-LEN($D$1+39))&amp;($D$1+39)</f>
        <v>TN.001480</v>
      </c>
    </row>
    <row r="42" s="12" customFormat="1" ht="6" customHeight="1"/>
    <row r="43" spans="2:8" s="13" customFormat="1" ht="13.5" customHeight="1">
      <c r="B43" s="19" t="str">
        <f>KHAIBAO!$B$1</f>
        <v>THƯ VIỆN TỈNH BẮC KẠN</v>
      </c>
      <c r="D43" s="19" t="str">
        <f>KHAIBAO!$B$1</f>
        <v>THƯ VIỆN TỈNH BẮC KẠN</v>
      </c>
      <c r="F43" s="19" t="str">
        <f>KHAIBAO!$B$1</f>
        <v>THƯ VIỆN TỈNH BẮC KẠN</v>
      </c>
      <c r="H43" s="19" t="str">
        <f>KHAIBAO!$B$1</f>
        <v>THƯ VIỆN TỈNH BẮC KẠN</v>
      </c>
    </row>
    <row r="44" spans="2:8" s="14" customFormat="1" ht="23.25" customHeight="1">
      <c r="B44" s="14" t="str">
        <f>"*"&amp;B45&amp;"*"</f>
        <v>*TN.001481*</v>
      </c>
      <c r="D44" s="14" t="str">
        <f>"*"&amp;D45&amp;"*"</f>
        <v>*TN.001482*</v>
      </c>
      <c r="F44" s="14" t="str">
        <f>"*"&amp;F45&amp;"*"</f>
        <v>*TN.001483*</v>
      </c>
      <c r="H44" s="14" t="str">
        <f>"*"&amp;H45&amp;"*"</f>
        <v>*TN.001484*</v>
      </c>
    </row>
    <row r="45" spans="2:8" s="17" customFormat="1" ht="20.25" customHeight="1">
      <c r="B45" s="17" t="str">
        <f>$B$1&amp;"."&amp;REPT("0",KHAIBAO!$B$2-LEN($D$1+40))&amp;$D$1+40</f>
        <v>TN.001481</v>
      </c>
      <c r="D45" s="17" t="str">
        <f>$B$1&amp;"."&amp;REPT("0",KHAIBAO!$B$2-LEN($D$1+41))&amp;($D$1+41)</f>
        <v>TN.001482</v>
      </c>
      <c r="F45" s="17" t="str">
        <f>$B$1&amp;"."&amp;REPT("0",KHAIBAO!$B$2-LEN($D$1+42))&amp;($D$1+42)</f>
        <v>TN.001483</v>
      </c>
      <c r="H45" s="17" t="str">
        <f>$B$1&amp;"."&amp;REPT("0",KHAIBAO!$B$2-LEN($D$1+43))&amp;($D$1+43)</f>
        <v>TN.001484</v>
      </c>
    </row>
    <row r="46" s="12" customFormat="1" ht="6" customHeight="1"/>
    <row r="47" spans="2:8" s="13" customFormat="1" ht="13.5" customHeight="1">
      <c r="B47" s="19" t="str">
        <f>KHAIBAO!$B$1</f>
        <v>THƯ VIỆN TỈNH BẮC KẠN</v>
      </c>
      <c r="D47" s="19" t="str">
        <f>KHAIBAO!$B$1</f>
        <v>THƯ VIỆN TỈNH BẮC KẠN</v>
      </c>
      <c r="F47" s="19" t="str">
        <f>KHAIBAO!$B$1</f>
        <v>THƯ VIỆN TỈNH BẮC KẠN</v>
      </c>
      <c r="H47" s="19" t="str">
        <f>KHAIBAO!$B$1</f>
        <v>THƯ VIỆN TỈNH BẮC KẠN</v>
      </c>
    </row>
    <row r="48" spans="2:8" s="14" customFormat="1" ht="23.25" customHeight="1">
      <c r="B48" s="14" t="str">
        <f>"*"&amp;B49&amp;"*"</f>
        <v>*TN.001485*</v>
      </c>
      <c r="D48" s="14" t="str">
        <f>"*"&amp;D49&amp;"*"</f>
        <v>*TN.001486*</v>
      </c>
      <c r="F48" s="14" t="str">
        <f>"*"&amp;F49&amp;"*"</f>
        <v>*TN.001487*</v>
      </c>
      <c r="H48" s="14" t="str">
        <f>"*"&amp;H49&amp;"*"</f>
        <v>*TN.001488*</v>
      </c>
    </row>
    <row r="49" spans="2:8" s="17" customFormat="1" ht="20.25" customHeight="1">
      <c r="B49" s="17" t="str">
        <f>$B$1&amp;"."&amp;REPT("0",KHAIBAO!$B$2-LEN($D$1+44))&amp;$D$1+44</f>
        <v>TN.001485</v>
      </c>
      <c r="D49" s="17" t="str">
        <f>$B$1&amp;"."&amp;REPT("0",KHAIBAO!$B$2-LEN($D$1+45))&amp;($D$1+45)</f>
        <v>TN.001486</v>
      </c>
      <c r="F49" s="17" t="str">
        <f>$B$1&amp;"."&amp;REPT("0",KHAIBAO!$B$2-LEN($D$1+46))&amp;($D$1+46)</f>
        <v>TN.001487</v>
      </c>
      <c r="H49" s="17" t="str">
        <f>$B$1&amp;"."&amp;REPT("0",KHAIBAO!$B$2-LEN($D$1+47))&amp;($D$1+47)</f>
        <v>TN.001488</v>
      </c>
    </row>
    <row r="50" s="12" customFormat="1" ht="6" customHeight="1"/>
    <row r="51" s="12" customFormat="1" ht="12.75"/>
    <row r="52" spans="2:9" ht="12.75">
      <c r="B52" s="12"/>
      <c r="C52" s="12"/>
      <c r="D52" s="12"/>
      <c r="E52" s="12"/>
      <c r="F52" s="12"/>
      <c r="G52" s="12"/>
      <c r="H52" s="12"/>
      <c r="I52" s="12"/>
    </row>
    <row r="53" spans="2:9" ht="12.75">
      <c r="B53" s="12"/>
      <c r="C53" s="12"/>
      <c r="D53" s="12"/>
      <c r="E53" s="12"/>
      <c r="F53" s="12"/>
      <c r="G53" s="12"/>
      <c r="H53" s="12"/>
      <c r="I53" s="12"/>
    </row>
    <row r="54" spans="2:8" s="12" customFormat="1" ht="27.75" customHeight="1">
      <c r="B54" s="20" t="s">
        <v>5</v>
      </c>
      <c r="D54" s="20">
        <f>(H54-1)*48+1</f>
        <v>1489</v>
      </c>
      <c r="F54" s="21">
        <f>D54+47</f>
        <v>1536</v>
      </c>
      <c r="H54" s="18">
        <f>H1+1</f>
        <v>32</v>
      </c>
    </row>
    <row r="55" s="12" customFormat="1" ht="6.75" customHeight="1"/>
    <row r="56" spans="2:8" s="13" customFormat="1" ht="13.5" customHeight="1">
      <c r="B56" s="19" t="str">
        <f>KHAIBAO!$B$1</f>
        <v>THƯ VIỆN TỈNH BẮC KẠN</v>
      </c>
      <c r="D56" s="19" t="str">
        <f>KHAIBAO!$B$1</f>
        <v>THƯ VIỆN TỈNH BẮC KẠN</v>
      </c>
      <c r="F56" s="19" t="str">
        <f>KHAIBAO!$B$1</f>
        <v>THƯ VIỆN TỈNH BẮC KẠN</v>
      </c>
      <c r="H56" s="19" t="str">
        <f>KHAIBAO!$B$1</f>
        <v>THƯ VIỆN TỈNH BẮC KẠN</v>
      </c>
    </row>
    <row r="57" spans="2:15" s="14" customFormat="1" ht="23.25" customHeight="1">
      <c r="B57" s="14" t="str">
        <f>"*"&amp;B58&amp;"*"</f>
        <v>*TN.001489*</v>
      </c>
      <c r="D57" s="14" t="str">
        <f>"*"&amp;D58&amp;"*"</f>
        <v>*TN.001490*</v>
      </c>
      <c r="F57" s="14" t="str">
        <f>"*"&amp;F58&amp;"*"</f>
        <v>*TN.001491*</v>
      </c>
      <c r="H57" s="14" t="str">
        <f>"*"&amp;H58&amp;"*"</f>
        <v>*TN.001492*</v>
      </c>
      <c r="J57" s="15"/>
      <c r="K57" s="16"/>
      <c r="L57" s="15"/>
      <c r="M57" s="15"/>
      <c r="N57" s="15"/>
      <c r="O57" s="15"/>
    </row>
    <row r="58" spans="2:8" s="17" customFormat="1" ht="20.25" customHeight="1">
      <c r="B58" s="17" t="str">
        <f>$B$1&amp;"."&amp;REPT("0",KHAIBAO!$B$2-LEN($D$54))&amp;$D$54</f>
        <v>TN.001489</v>
      </c>
      <c r="D58" s="17" t="str">
        <f>$B$1&amp;"."&amp;REPT("0",KHAIBAO!$B$2-LEN($D$54+1))&amp;($D$54+1)</f>
        <v>TN.001490</v>
      </c>
      <c r="F58" s="17" t="str">
        <f>$B$1&amp;"."&amp;REPT("0",KHAIBAO!$B$2-LEN($D$54+2))&amp;($D$54+2)</f>
        <v>TN.001491</v>
      </c>
      <c r="H58" s="17" t="str">
        <f>$B$1&amp;"."&amp;REPT("0",KHAIBAO!$B$2-LEN($D$54+3))&amp;($D$54+3)</f>
        <v>TN.001492</v>
      </c>
    </row>
    <row r="59" s="12" customFormat="1" ht="6" customHeight="1"/>
    <row r="60" spans="2:8" s="13" customFormat="1" ht="13.5" customHeight="1">
      <c r="B60" s="19" t="str">
        <f>KHAIBAO!$B$1</f>
        <v>THƯ VIỆN TỈNH BẮC KẠN</v>
      </c>
      <c r="D60" s="19" t="str">
        <f>KHAIBAO!$B$1</f>
        <v>THƯ VIỆN TỈNH BẮC KẠN</v>
      </c>
      <c r="F60" s="19" t="str">
        <f>KHAIBAO!$B$1</f>
        <v>THƯ VIỆN TỈNH BẮC KẠN</v>
      </c>
      <c r="H60" s="19" t="str">
        <f>KHAIBAO!$B$1</f>
        <v>THƯ VIỆN TỈNH BẮC KẠN</v>
      </c>
    </row>
    <row r="61" spans="2:8" s="14" customFormat="1" ht="23.25" customHeight="1">
      <c r="B61" s="14" t="str">
        <f>"*"&amp;B62&amp;"*"</f>
        <v>*TN.001493*</v>
      </c>
      <c r="D61" s="14" t="str">
        <f>"*"&amp;D62&amp;"*"</f>
        <v>*TN.001494*</v>
      </c>
      <c r="F61" s="14" t="str">
        <f>"*"&amp;F62&amp;"*"</f>
        <v>*TN.001495*</v>
      </c>
      <c r="H61" s="14" t="str">
        <f>"*"&amp;H62&amp;"*"</f>
        <v>*TN.001496*</v>
      </c>
    </row>
    <row r="62" spans="2:8" s="17" customFormat="1" ht="20.25" customHeight="1">
      <c r="B62" s="17" t="str">
        <f>$B$1&amp;"."&amp;REPT("0",KHAIBAO!$B$2-LEN($D$54+4))&amp;$D$54+4</f>
        <v>TN.001493</v>
      </c>
      <c r="D62" s="17" t="str">
        <f>$B$1&amp;"."&amp;REPT("0",KHAIBAO!$B$2-LEN($D$54+5))&amp;($D$54+5)</f>
        <v>TN.001494</v>
      </c>
      <c r="F62" s="17" t="str">
        <f>$B$1&amp;"."&amp;REPT("0",KHAIBAO!$B$2-LEN($D$54+6))&amp;($D$54+6)</f>
        <v>TN.001495</v>
      </c>
      <c r="H62" s="17" t="str">
        <f>$B$1&amp;"."&amp;REPT("0",KHAIBAO!$B$2-LEN($D$54+7))&amp;($D$54+7)</f>
        <v>TN.001496</v>
      </c>
    </row>
    <row r="63" s="12" customFormat="1" ht="6" customHeight="1"/>
    <row r="64" spans="2:8" s="13" customFormat="1" ht="13.5" customHeight="1">
      <c r="B64" s="19" t="str">
        <f>KHAIBAO!$B$1</f>
        <v>THƯ VIỆN TỈNH BẮC KẠN</v>
      </c>
      <c r="D64" s="19" t="str">
        <f>KHAIBAO!$B$1</f>
        <v>THƯ VIỆN TỈNH BẮC KẠN</v>
      </c>
      <c r="F64" s="19" t="str">
        <f>KHAIBAO!$B$1</f>
        <v>THƯ VIỆN TỈNH BẮC KẠN</v>
      </c>
      <c r="H64" s="19" t="str">
        <f>KHAIBAO!$B$1</f>
        <v>THƯ VIỆN TỈNH BẮC KẠN</v>
      </c>
    </row>
    <row r="65" spans="2:8" s="14" customFormat="1" ht="23.25" customHeight="1">
      <c r="B65" s="14" t="str">
        <f>"*"&amp;B66&amp;"*"</f>
        <v>*TN.001497*</v>
      </c>
      <c r="D65" s="14" t="str">
        <f>"*"&amp;D66&amp;"*"</f>
        <v>*TN.001498*</v>
      </c>
      <c r="F65" s="14" t="str">
        <f>"*"&amp;F66&amp;"*"</f>
        <v>*TN.001499*</v>
      </c>
      <c r="H65" s="14" t="str">
        <f>"*"&amp;H66&amp;"*"</f>
        <v>*TN.001500*</v>
      </c>
    </row>
    <row r="66" spans="2:8" s="17" customFormat="1" ht="20.25" customHeight="1">
      <c r="B66" s="17" t="str">
        <f>$B$1&amp;"."&amp;REPT("0",KHAIBAO!$B$2-LEN($D$54+8))&amp;$D$54+8</f>
        <v>TN.001497</v>
      </c>
      <c r="D66" s="17" t="str">
        <f>$B$1&amp;"."&amp;REPT("0",KHAIBAO!$B$2-LEN($D$54+9))&amp;($D$54+9)</f>
        <v>TN.001498</v>
      </c>
      <c r="F66" s="17" t="str">
        <f>$B$1&amp;"."&amp;REPT("0",KHAIBAO!$B$2-LEN($D$54+10))&amp;($D$54+10)</f>
        <v>TN.001499</v>
      </c>
      <c r="H66" s="17" t="str">
        <f>$B$1&amp;"."&amp;REPT("0",KHAIBAO!$B$2-LEN($D$54+11))&amp;($D$54+11)</f>
        <v>TN.001500</v>
      </c>
    </row>
    <row r="67" s="12" customFormat="1" ht="6" customHeight="1"/>
    <row r="68" spans="2:8" s="13" customFormat="1" ht="12" customHeight="1">
      <c r="B68" s="19" t="str">
        <f>KHAIBAO!$B$1</f>
        <v>THƯ VIỆN TỈNH BẮC KẠN</v>
      </c>
      <c r="D68" s="19" t="str">
        <f>KHAIBAO!$B$1</f>
        <v>THƯ VIỆN TỈNH BẮC KẠN</v>
      </c>
      <c r="F68" s="19" t="str">
        <f>KHAIBAO!$B$1</f>
        <v>THƯ VIỆN TỈNH BẮC KẠN</v>
      </c>
      <c r="H68" s="19" t="str">
        <f>KHAIBAO!$B$1</f>
        <v>THƯ VIỆN TỈNH BẮC KẠN</v>
      </c>
    </row>
    <row r="69" spans="2:8" s="14" customFormat="1" ht="23.25" customHeight="1">
      <c r="B69" s="14" t="str">
        <f>"*"&amp;B70&amp;"*"</f>
        <v>*TN.001501*</v>
      </c>
      <c r="D69" s="14" t="str">
        <f>"*"&amp;D70&amp;"*"</f>
        <v>*TN.001502*</v>
      </c>
      <c r="F69" s="14" t="str">
        <f>"*"&amp;F70&amp;"*"</f>
        <v>*TN.001503*</v>
      </c>
      <c r="H69" s="14" t="str">
        <f>"*"&amp;H70&amp;"*"</f>
        <v>*TN.001504*</v>
      </c>
    </row>
    <row r="70" spans="2:8" s="17" customFormat="1" ht="20.25" customHeight="1">
      <c r="B70" s="17" t="str">
        <f>$B$1&amp;"."&amp;REPT("0",KHAIBAO!$B$2-LEN($D$54+12))&amp;$D$54+12</f>
        <v>TN.001501</v>
      </c>
      <c r="D70" s="17" t="str">
        <f>$B$1&amp;"."&amp;REPT("0",KHAIBAO!$B$2-LEN($D$54+13))&amp;($D$54+13)</f>
        <v>TN.001502</v>
      </c>
      <c r="F70" s="17" t="str">
        <f>$B$1&amp;"."&amp;REPT("0",KHAIBAO!$B$2-LEN($D$54+14))&amp;($D$54+14)</f>
        <v>TN.001503</v>
      </c>
      <c r="H70" s="17" t="str">
        <f>$B$1&amp;"."&amp;REPT("0",KHAIBAO!$B$2-LEN($D$54+15))&amp;($D$54+15)</f>
        <v>TN.001504</v>
      </c>
    </row>
    <row r="71" s="12" customFormat="1" ht="6" customHeight="1"/>
    <row r="72" spans="2:8" s="13" customFormat="1" ht="13.5" customHeight="1">
      <c r="B72" s="19" t="str">
        <f>KHAIBAO!$B$1</f>
        <v>THƯ VIỆN TỈNH BẮC KẠN</v>
      </c>
      <c r="D72" s="19" t="str">
        <f>KHAIBAO!$B$1</f>
        <v>THƯ VIỆN TỈNH BẮC KẠN</v>
      </c>
      <c r="F72" s="19" t="str">
        <f>KHAIBAO!$B$1</f>
        <v>THƯ VIỆN TỈNH BẮC KẠN</v>
      </c>
      <c r="H72" s="19" t="str">
        <f>KHAIBAO!$B$1</f>
        <v>THƯ VIỆN TỈNH BẮC KẠN</v>
      </c>
    </row>
    <row r="73" spans="2:8" s="14" customFormat="1" ht="23.25" customHeight="1">
      <c r="B73" s="14" t="str">
        <f>"*"&amp;B74&amp;"*"</f>
        <v>*TN.001505*</v>
      </c>
      <c r="D73" s="14" t="str">
        <f>"*"&amp;D74&amp;"*"</f>
        <v>*TN.001506*</v>
      </c>
      <c r="F73" s="14" t="str">
        <f>"*"&amp;F74&amp;"*"</f>
        <v>*TN.001507*</v>
      </c>
      <c r="H73" s="14" t="str">
        <f>"*"&amp;H74&amp;"*"</f>
        <v>*TN.001508*</v>
      </c>
    </row>
    <row r="74" spans="2:8" s="17" customFormat="1" ht="20.25" customHeight="1">
      <c r="B74" s="17" t="str">
        <f>$B$1&amp;"."&amp;REPT("0",KHAIBAO!$B$2-LEN($D$54+16))&amp;$D$54+16</f>
        <v>TN.001505</v>
      </c>
      <c r="D74" s="17" t="str">
        <f>$B$1&amp;"."&amp;REPT("0",KHAIBAO!$B$2-LEN($D$54+17))&amp;($D$54+17)</f>
        <v>TN.001506</v>
      </c>
      <c r="F74" s="17" t="str">
        <f>$B$1&amp;"."&amp;REPT("0",KHAIBAO!$B$2-LEN($D$54+18))&amp;($D$54+18)</f>
        <v>TN.001507</v>
      </c>
      <c r="H74" s="17" t="str">
        <f>$B$1&amp;"."&amp;REPT("0",KHAIBAO!$B$2-LEN($D$54+19))&amp;($D$54+19)</f>
        <v>TN.001508</v>
      </c>
    </row>
    <row r="75" s="12" customFormat="1" ht="6" customHeight="1"/>
    <row r="76" spans="2:8" s="13" customFormat="1" ht="13.5" customHeight="1">
      <c r="B76" s="19" t="str">
        <f>KHAIBAO!$B$1</f>
        <v>THƯ VIỆN TỈNH BẮC KẠN</v>
      </c>
      <c r="D76" s="19" t="str">
        <f>KHAIBAO!$B$1</f>
        <v>THƯ VIỆN TỈNH BẮC KẠN</v>
      </c>
      <c r="F76" s="19" t="str">
        <f>KHAIBAO!$B$1</f>
        <v>THƯ VIỆN TỈNH BẮC KẠN</v>
      </c>
      <c r="H76" s="19" t="str">
        <f>KHAIBAO!$B$1</f>
        <v>THƯ VIỆN TỈNH BẮC KẠN</v>
      </c>
    </row>
    <row r="77" spans="2:8" s="14" customFormat="1" ht="23.25" customHeight="1">
      <c r="B77" s="14" t="str">
        <f>"*"&amp;B78&amp;"*"</f>
        <v>*TN.001509*</v>
      </c>
      <c r="D77" s="14" t="str">
        <f>"*"&amp;D78&amp;"*"</f>
        <v>*TN.001510*</v>
      </c>
      <c r="F77" s="14" t="str">
        <f>"*"&amp;F78&amp;"*"</f>
        <v>*TN.001511*</v>
      </c>
      <c r="H77" s="14" t="str">
        <f>"*"&amp;H78&amp;"*"</f>
        <v>*TN.001512*</v>
      </c>
    </row>
    <row r="78" spans="2:8" s="17" customFormat="1" ht="20.25" customHeight="1">
      <c r="B78" s="17" t="str">
        <f>$B$1&amp;"."&amp;REPT("0",KHAIBAO!$B$2-LEN($D$54+20))&amp;$D$54+20</f>
        <v>TN.001509</v>
      </c>
      <c r="D78" s="17" t="str">
        <f>$B$1&amp;"."&amp;REPT("0",KHAIBAO!$B$2-LEN($D$54+21))&amp;($D$54+21)</f>
        <v>TN.001510</v>
      </c>
      <c r="F78" s="17" t="str">
        <f>$B$1&amp;"."&amp;REPT("0",KHAIBAO!$B$2-LEN($D$54+22))&amp;($D$54+22)</f>
        <v>TN.001511</v>
      </c>
      <c r="H78" s="17" t="str">
        <f>$B$1&amp;"."&amp;REPT("0",KHAIBAO!$B$2-LEN($D$54+23))&amp;($D$54+23)</f>
        <v>TN.001512</v>
      </c>
    </row>
    <row r="79" s="12" customFormat="1" ht="6" customHeight="1"/>
    <row r="80" spans="2:8" s="13" customFormat="1" ht="13.5" customHeight="1">
      <c r="B80" s="19" t="str">
        <f>KHAIBAO!$B$1</f>
        <v>THƯ VIỆN TỈNH BẮC KẠN</v>
      </c>
      <c r="D80" s="19" t="str">
        <f>KHAIBAO!$B$1</f>
        <v>THƯ VIỆN TỈNH BẮC KẠN</v>
      </c>
      <c r="F80" s="19" t="str">
        <f>KHAIBAO!$B$1</f>
        <v>THƯ VIỆN TỈNH BẮC KẠN</v>
      </c>
      <c r="H80" s="19" t="str">
        <f>KHAIBAO!$B$1</f>
        <v>THƯ VIỆN TỈNH BẮC KẠN</v>
      </c>
    </row>
    <row r="81" spans="2:8" s="14" customFormat="1" ht="23.25" customHeight="1">
      <c r="B81" s="14" t="str">
        <f>"*"&amp;B82&amp;"*"</f>
        <v>*TN.001513*</v>
      </c>
      <c r="D81" s="14" t="str">
        <f>"*"&amp;D82&amp;"*"</f>
        <v>*TN.001514*</v>
      </c>
      <c r="F81" s="14" t="str">
        <f>"*"&amp;F82&amp;"*"</f>
        <v>*TN.001515*</v>
      </c>
      <c r="H81" s="14" t="str">
        <f>"*"&amp;H82&amp;"*"</f>
        <v>*TN.001516*</v>
      </c>
    </row>
    <row r="82" spans="2:8" s="17" customFormat="1" ht="20.25" customHeight="1">
      <c r="B82" s="17" t="str">
        <f>$B$1&amp;"."&amp;REPT("0",KHAIBAO!$B$2-LEN($D$54+24))&amp;$D$54+24</f>
        <v>TN.001513</v>
      </c>
      <c r="D82" s="17" t="str">
        <f>$B$1&amp;"."&amp;REPT("0",KHAIBAO!$B$2-LEN($D$54+25))&amp;($D$54+25)</f>
        <v>TN.001514</v>
      </c>
      <c r="F82" s="17" t="str">
        <f>$B$1&amp;"."&amp;REPT("0",KHAIBAO!$B$2-LEN($D$54+26))&amp;($D$54+26)</f>
        <v>TN.001515</v>
      </c>
      <c r="H82" s="17" t="str">
        <f>$B$1&amp;"."&amp;REPT("0",KHAIBAO!$B$2-LEN($D$54+27))&amp;($D$54+27)</f>
        <v>TN.001516</v>
      </c>
    </row>
    <row r="83" s="12" customFormat="1" ht="6" customHeight="1"/>
    <row r="84" spans="2:8" s="13" customFormat="1" ht="13.5" customHeight="1">
      <c r="B84" s="19" t="str">
        <f>KHAIBAO!$B$1</f>
        <v>THƯ VIỆN TỈNH BẮC KẠN</v>
      </c>
      <c r="D84" s="19" t="str">
        <f>KHAIBAO!$B$1</f>
        <v>THƯ VIỆN TỈNH BẮC KẠN</v>
      </c>
      <c r="F84" s="19" t="str">
        <f>KHAIBAO!$B$1</f>
        <v>THƯ VIỆN TỈNH BẮC KẠN</v>
      </c>
      <c r="H84" s="19" t="str">
        <f>KHAIBAO!$B$1</f>
        <v>THƯ VIỆN TỈNH BẮC KẠN</v>
      </c>
    </row>
    <row r="85" spans="2:8" s="14" customFormat="1" ht="23.25" customHeight="1">
      <c r="B85" s="14" t="str">
        <f>"*"&amp;B86&amp;"*"</f>
        <v>*TN.001517*</v>
      </c>
      <c r="D85" s="14" t="str">
        <f>"*"&amp;D86&amp;"*"</f>
        <v>*TN.001518*</v>
      </c>
      <c r="F85" s="14" t="str">
        <f>"*"&amp;F86&amp;"*"</f>
        <v>*TN.001519*</v>
      </c>
      <c r="H85" s="14" t="str">
        <f>"*"&amp;H86&amp;"*"</f>
        <v>*TN.001520*</v>
      </c>
    </row>
    <row r="86" spans="2:8" s="17" customFormat="1" ht="20.25" customHeight="1">
      <c r="B86" s="17" t="str">
        <f>$B$1&amp;"."&amp;REPT("0",KHAIBAO!$B$2-LEN($D$54+28))&amp;$D$54+28</f>
        <v>TN.001517</v>
      </c>
      <c r="D86" s="17" t="str">
        <f>$B$1&amp;"."&amp;REPT("0",KHAIBAO!$B$2-LEN($D$54+29))&amp;($D$54+29)</f>
        <v>TN.001518</v>
      </c>
      <c r="F86" s="17" t="str">
        <f>$B$1&amp;"."&amp;REPT("0",KHAIBAO!$B$2-LEN($D$54+30))&amp;($D$54+30)</f>
        <v>TN.001519</v>
      </c>
      <c r="H86" s="17" t="str">
        <f>$B$1&amp;"."&amp;REPT("0",KHAIBAO!$B$2-LEN($D$54+31))&amp;($D$54+31)</f>
        <v>TN.001520</v>
      </c>
    </row>
    <row r="87" s="12" customFormat="1" ht="6" customHeight="1"/>
    <row r="88" spans="2:8" s="13" customFormat="1" ht="13.5" customHeight="1">
      <c r="B88" s="19" t="str">
        <f>KHAIBAO!$B$1</f>
        <v>THƯ VIỆN TỈNH BẮC KẠN</v>
      </c>
      <c r="D88" s="19" t="str">
        <f>KHAIBAO!$B$1</f>
        <v>THƯ VIỆN TỈNH BẮC KẠN</v>
      </c>
      <c r="F88" s="19" t="str">
        <f>KHAIBAO!$B$1</f>
        <v>THƯ VIỆN TỈNH BẮC KẠN</v>
      </c>
      <c r="H88" s="19" t="str">
        <f>KHAIBAO!$B$1</f>
        <v>THƯ VIỆN TỈNH BẮC KẠN</v>
      </c>
    </row>
    <row r="89" spans="2:8" s="14" customFormat="1" ht="23.25" customHeight="1">
      <c r="B89" s="14" t="str">
        <f>"*"&amp;B90&amp;"*"</f>
        <v>*TN.001521*</v>
      </c>
      <c r="D89" s="14" t="str">
        <f>"*"&amp;D90&amp;"*"</f>
        <v>*TN.001522*</v>
      </c>
      <c r="F89" s="14" t="str">
        <f>"*"&amp;F90&amp;"*"</f>
        <v>*TN.001523*</v>
      </c>
      <c r="H89" s="14" t="str">
        <f>"*"&amp;H90&amp;"*"</f>
        <v>*TN.001524*</v>
      </c>
    </row>
    <row r="90" spans="2:8" s="17" customFormat="1" ht="20.25" customHeight="1">
      <c r="B90" s="17" t="str">
        <f>$B$1&amp;"."&amp;REPT("0",KHAIBAO!$B$2-LEN($D$54+32))&amp;$D$54+32</f>
        <v>TN.001521</v>
      </c>
      <c r="D90" s="17" t="str">
        <f>$B$1&amp;"."&amp;REPT("0",KHAIBAO!$B$2-LEN($D$54+33))&amp;($D$54+33)</f>
        <v>TN.001522</v>
      </c>
      <c r="F90" s="17" t="str">
        <f>$B$1&amp;"."&amp;REPT("0",KHAIBAO!$B$2-LEN($D$54+34))&amp;($D$54+34)</f>
        <v>TN.001523</v>
      </c>
      <c r="H90" s="17" t="str">
        <f>$B$1&amp;"."&amp;REPT("0",KHAIBAO!$B$2-LEN($D$54+35))&amp;($D$54+35)</f>
        <v>TN.001524</v>
      </c>
    </row>
    <row r="91" s="12" customFormat="1" ht="6" customHeight="1"/>
    <row r="92" spans="2:8" s="13" customFormat="1" ht="13.5" customHeight="1">
      <c r="B92" s="19" t="str">
        <f>KHAIBAO!$B$1</f>
        <v>THƯ VIỆN TỈNH BẮC KẠN</v>
      </c>
      <c r="D92" s="19" t="str">
        <f>KHAIBAO!$B$1</f>
        <v>THƯ VIỆN TỈNH BẮC KẠN</v>
      </c>
      <c r="F92" s="19" t="str">
        <f>KHAIBAO!$B$1</f>
        <v>THƯ VIỆN TỈNH BẮC KẠN</v>
      </c>
      <c r="H92" s="19" t="str">
        <f>KHAIBAO!$B$1</f>
        <v>THƯ VIỆN TỈNH BẮC KẠN</v>
      </c>
    </row>
    <row r="93" spans="2:8" s="14" customFormat="1" ht="23.25" customHeight="1">
      <c r="B93" s="14" t="str">
        <f>"*"&amp;B94&amp;"*"</f>
        <v>*TN.001525*</v>
      </c>
      <c r="D93" s="14" t="str">
        <f>"*"&amp;D94&amp;"*"</f>
        <v>*TN.001526*</v>
      </c>
      <c r="F93" s="14" t="str">
        <f>"*"&amp;F94&amp;"*"</f>
        <v>*TN.001527*</v>
      </c>
      <c r="H93" s="14" t="str">
        <f>"*"&amp;H94&amp;"*"</f>
        <v>*TN.001528*</v>
      </c>
    </row>
    <row r="94" spans="2:8" s="17" customFormat="1" ht="20.25" customHeight="1">
      <c r="B94" s="17" t="str">
        <f>$B$1&amp;"."&amp;REPT("0",KHAIBAO!$B$2-LEN($D$54+36))&amp;$D$54+36</f>
        <v>TN.001525</v>
      </c>
      <c r="D94" s="17" t="str">
        <f>$B$1&amp;"."&amp;REPT("0",KHAIBAO!$B$2-LEN($D$54+37))&amp;($D$54+37)</f>
        <v>TN.001526</v>
      </c>
      <c r="F94" s="17" t="str">
        <f>$B$1&amp;"."&amp;REPT("0",KHAIBAO!$B$2-LEN($D$54+38))&amp;($D$54+38)</f>
        <v>TN.001527</v>
      </c>
      <c r="H94" s="17" t="str">
        <f>$B$1&amp;"."&amp;REPT("0",KHAIBAO!$B$2-LEN($D$54+39))&amp;($D$54+39)</f>
        <v>TN.001528</v>
      </c>
    </row>
    <row r="95" s="12" customFormat="1" ht="6" customHeight="1"/>
    <row r="96" spans="2:8" s="13" customFormat="1" ht="13.5" customHeight="1">
      <c r="B96" s="19" t="str">
        <f>KHAIBAO!$B$1</f>
        <v>THƯ VIỆN TỈNH BẮC KẠN</v>
      </c>
      <c r="D96" s="19" t="str">
        <f>KHAIBAO!$B$1</f>
        <v>THƯ VIỆN TỈNH BẮC KẠN</v>
      </c>
      <c r="F96" s="19" t="str">
        <f>KHAIBAO!$B$1</f>
        <v>THƯ VIỆN TỈNH BẮC KẠN</v>
      </c>
      <c r="H96" s="19" t="str">
        <f>KHAIBAO!$B$1</f>
        <v>THƯ VIỆN TỈNH BẮC KẠN</v>
      </c>
    </row>
    <row r="97" spans="2:8" s="14" customFormat="1" ht="23.25" customHeight="1">
      <c r="B97" s="14" t="str">
        <f>"*"&amp;B98&amp;"*"</f>
        <v>*TN.001529*</v>
      </c>
      <c r="D97" s="14" t="str">
        <f>"*"&amp;D98&amp;"*"</f>
        <v>*TN.001530*</v>
      </c>
      <c r="F97" s="14" t="str">
        <f>"*"&amp;F98&amp;"*"</f>
        <v>*TN.001531*</v>
      </c>
      <c r="H97" s="14" t="str">
        <f>"*"&amp;H98&amp;"*"</f>
        <v>*TN.001532*</v>
      </c>
    </row>
    <row r="98" spans="2:8" s="17" customFormat="1" ht="20.25" customHeight="1">
      <c r="B98" s="17" t="str">
        <f>$B$1&amp;"."&amp;REPT("0",KHAIBAO!$B$2-LEN($D$54+40))&amp;$D$54+40</f>
        <v>TN.001529</v>
      </c>
      <c r="D98" s="17" t="str">
        <f>$B$1&amp;"."&amp;REPT("0",KHAIBAO!$B$2-LEN($D$54+41))&amp;($D$54+41)</f>
        <v>TN.001530</v>
      </c>
      <c r="F98" s="17" t="str">
        <f>$B$1&amp;"."&amp;REPT("0",KHAIBAO!$B$2-LEN($D$54+42))&amp;($D$54+42)</f>
        <v>TN.001531</v>
      </c>
      <c r="H98" s="17" t="str">
        <f>$B$1&amp;"."&amp;REPT("0",KHAIBAO!$B$2-LEN($D$54+43))&amp;($D$54+43)</f>
        <v>TN.001532</v>
      </c>
    </row>
    <row r="99" s="12" customFormat="1" ht="6" customHeight="1"/>
    <row r="100" spans="2:8" s="13" customFormat="1" ht="13.5" customHeight="1">
      <c r="B100" s="19" t="str">
        <f>KHAIBAO!$B$1</f>
        <v>THƯ VIỆN TỈNH BẮC KẠN</v>
      </c>
      <c r="D100" s="19" t="str">
        <f>KHAIBAO!$B$1</f>
        <v>THƯ VIỆN TỈNH BẮC KẠN</v>
      </c>
      <c r="F100" s="19" t="str">
        <f>KHAIBAO!$B$1</f>
        <v>THƯ VIỆN TỈNH BẮC KẠN</v>
      </c>
      <c r="H100" s="19" t="str">
        <f>KHAIBAO!$B$1</f>
        <v>THƯ VIỆN TỈNH BẮC KẠN</v>
      </c>
    </row>
    <row r="101" spans="2:8" s="14" customFormat="1" ht="23.25" customHeight="1">
      <c r="B101" s="14" t="str">
        <f>"*"&amp;B102&amp;"*"</f>
        <v>*TN.001533*</v>
      </c>
      <c r="D101" s="14" t="str">
        <f>"*"&amp;D102&amp;"*"</f>
        <v>*TN.001534*</v>
      </c>
      <c r="F101" s="14" t="str">
        <f>"*"&amp;F102&amp;"*"</f>
        <v>*TN.001535*</v>
      </c>
      <c r="H101" s="14" t="str">
        <f>"*"&amp;H102&amp;"*"</f>
        <v>*TN.001536*</v>
      </c>
    </row>
    <row r="102" spans="2:8" s="17" customFormat="1" ht="20.25" customHeight="1">
      <c r="B102" s="17" t="str">
        <f>$B$1&amp;"."&amp;REPT("0",KHAIBAO!$B$2-LEN($D$54+44))&amp;$D$54+44</f>
        <v>TN.001533</v>
      </c>
      <c r="D102" s="17" t="str">
        <f>$B$1&amp;"."&amp;REPT("0",KHAIBAO!$B$2-LEN($D$54+45))&amp;($D$54+45)</f>
        <v>TN.001534</v>
      </c>
      <c r="F102" s="17" t="str">
        <f>$B$1&amp;"."&amp;REPT("0",KHAIBAO!$B$2-LEN($D$54+46))&amp;($D$54+46)</f>
        <v>TN.001535</v>
      </c>
      <c r="H102" s="17" t="str">
        <f>$B$1&amp;"."&amp;REPT("0",KHAIBAO!$B$2-LEN($D$54+47))&amp;($D$54+47)</f>
        <v>TN.001536</v>
      </c>
    </row>
    <row r="103" s="12" customFormat="1" ht="6" customHeight="1"/>
    <row r="107" spans="2:8" s="12" customFormat="1" ht="27.75" customHeight="1">
      <c r="B107" s="20" t="s">
        <v>5</v>
      </c>
      <c r="D107" s="20">
        <f>(H107-1)*48+1</f>
        <v>1537</v>
      </c>
      <c r="F107" s="21">
        <f>D107+47</f>
        <v>1584</v>
      </c>
      <c r="H107" s="18">
        <f>H54+1</f>
        <v>33</v>
      </c>
    </row>
    <row r="108" s="12" customFormat="1" ht="6.75" customHeight="1"/>
    <row r="109" spans="2:8" s="13" customFormat="1" ht="13.5" customHeight="1">
      <c r="B109" s="19" t="str">
        <f>KHAIBAO!$B$1</f>
        <v>THƯ VIỆN TỈNH BẮC KẠN</v>
      </c>
      <c r="D109" s="19" t="str">
        <f>KHAIBAO!$B$1</f>
        <v>THƯ VIỆN TỈNH BẮC KẠN</v>
      </c>
      <c r="F109" s="19" t="str">
        <f>KHAIBAO!$B$1</f>
        <v>THƯ VIỆN TỈNH BẮC KẠN</v>
      </c>
      <c r="H109" s="19" t="str">
        <f>KHAIBAO!$B$1</f>
        <v>THƯ VIỆN TỈNH BẮC KẠN</v>
      </c>
    </row>
    <row r="110" spans="2:15" s="14" customFormat="1" ht="23.25" customHeight="1">
      <c r="B110" s="14" t="str">
        <f>"*"&amp;B111&amp;"*"</f>
        <v>*TN.001489*</v>
      </c>
      <c r="D110" s="14" t="str">
        <f>"*"&amp;D111&amp;"*"</f>
        <v>*TN.001490*</v>
      </c>
      <c r="F110" s="14" t="str">
        <f>"*"&amp;F111&amp;"*"</f>
        <v>*TN.001491*</v>
      </c>
      <c r="H110" s="14" t="str">
        <f>"*"&amp;H111&amp;"*"</f>
        <v>*TN.001492*</v>
      </c>
      <c r="J110" s="15"/>
      <c r="K110" s="16"/>
      <c r="L110" s="15"/>
      <c r="M110" s="15"/>
      <c r="N110" s="15"/>
      <c r="O110" s="15"/>
    </row>
    <row r="111" spans="2:8" s="17" customFormat="1" ht="20.25" customHeight="1">
      <c r="B111" s="17" t="str">
        <f>$B$1&amp;"."&amp;REPT("0",KHAIBAO!$B$2-LEN($D$54))&amp;$D$54</f>
        <v>TN.001489</v>
      </c>
      <c r="D111" s="17" t="str">
        <f>$B$1&amp;"."&amp;REPT("0",KHAIBAO!$B$2-LEN($D$54+1))&amp;($D$54+1)</f>
        <v>TN.001490</v>
      </c>
      <c r="F111" s="17" t="str">
        <f>$B$1&amp;"."&amp;REPT("0",KHAIBAO!$B$2-LEN($D$54+2))&amp;($D$54+2)</f>
        <v>TN.001491</v>
      </c>
      <c r="H111" s="17" t="str">
        <f>$B$1&amp;"."&amp;REPT("0",KHAIBAO!$B$2-LEN($D$54+3))&amp;($D$54+3)</f>
        <v>TN.001492</v>
      </c>
    </row>
    <row r="112" s="12" customFormat="1" ht="6" customHeight="1"/>
    <row r="113" spans="2:8" s="13" customFormat="1" ht="13.5" customHeight="1">
      <c r="B113" s="19" t="str">
        <f>KHAIBAO!$B$1</f>
        <v>THƯ VIỆN TỈNH BẮC KẠN</v>
      </c>
      <c r="D113" s="19" t="str">
        <f>KHAIBAO!$B$1</f>
        <v>THƯ VIỆN TỈNH BẮC KẠN</v>
      </c>
      <c r="F113" s="19" t="str">
        <f>KHAIBAO!$B$1</f>
        <v>THƯ VIỆN TỈNH BẮC KẠN</v>
      </c>
      <c r="H113" s="19" t="str">
        <f>KHAIBAO!$B$1</f>
        <v>THƯ VIỆN TỈNH BẮC KẠN</v>
      </c>
    </row>
    <row r="114" spans="2:8" s="14" customFormat="1" ht="23.25" customHeight="1">
      <c r="B114" s="14" t="str">
        <f>"*"&amp;B115&amp;"*"</f>
        <v>*TN.001493*</v>
      </c>
      <c r="D114" s="14" t="str">
        <f>"*"&amp;D115&amp;"*"</f>
        <v>*TN.001494*</v>
      </c>
      <c r="F114" s="14" t="str">
        <f>"*"&amp;F115&amp;"*"</f>
        <v>*TN.001495*</v>
      </c>
      <c r="H114" s="14" t="str">
        <f>"*"&amp;H115&amp;"*"</f>
        <v>*TN.001496*</v>
      </c>
    </row>
    <row r="115" spans="2:8" s="17" customFormat="1" ht="20.25" customHeight="1">
      <c r="B115" s="17" t="str">
        <f>$B$1&amp;"."&amp;REPT("0",KHAIBAO!$B$2-LEN($D$54+4))&amp;$D$54+4</f>
        <v>TN.001493</v>
      </c>
      <c r="D115" s="17" t="str">
        <f>$B$1&amp;"."&amp;REPT("0",KHAIBAO!$B$2-LEN($D$54+5))&amp;($D$54+5)</f>
        <v>TN.001494</v>
      </c>
      <c r="F115" s="17" t="str">
        <f>$B$1&amp;"."&amp;REPT("0",KHAIBAO!$B$2-LEN($D$54+6))&amp;($D$54+6)</f>
        <v>TN.001495</v>
      </c>
      <c r="H115" s="17" t="str">
        <f>$B$1&amp;"."&amp;REPT("0",KHAIBAO!$B$2-LEN($D$54+7))&amp;($D$54+7)</f>
        <v>TN.001496</v>
      </c>
    </row>
    <row r="116" s="12" customFormat="1" ht="6" customHeight="1"/>
    <row r="117" spans="2:8" s="13" customFormat="1" ht="13.5" customHeight="1">
      <c r="B117" s="19" t="str">
        <f>KHAIBAO!$B$1</f>
        <v>THƯ VIỆN TỈNH BẮC KẠN</v>
      </c>
      <c r="D117" s="19" t="str">
        <f>KHAIBAO!$B$1</f>
        <v>THƯ VIỆN TỈNH BẮC KẠN</v>
      </c>
      <c r="F117" s="19" t="str">
        <f>KHAIBAO!$B$1</f>
        <v>THƯ VIỆN TỈNH BẮC KẠN</v>
      </c>
      <c r="H117" s="19" t="str">
        <f>KHAIBAO!$B$1</f>
        <v>THƯ VIỆN TỈNH BẮC KẠN</v>
      </c>
    </row>
    <row r="118" spans="2:8" s="14" customFormat="1" ht="23.25" customHeight="1">
      <c r="B118" s="14" t="str">
        <f>"*"&amp;B119&amp;"*"</f>
        <v>*TN.001497*</v>
      </c>
      <c r="D118" s="14" t="str">
        <f>"*"&amp;D119&amp;"*"</f>
        <v>*TN.001498*</v>
      </c>
      <c r="F118" s="14" t="str">
        <f>"*"&amp;F119&amp;"*"</f>
        <v>*TN.001499*</v>
      </c>
      <c r="H118" s="14" t="str">
        <f>"*"&amp;H119&amp;"*"</f>
        <v>*TN.001500*</v>
      </c>
    </row>
    <row r="119" spans="2:8" s="17" customFormat="1" ht="20.25" customHeight="1">
      <c r="B119" s="17" t="str">
        <f>$B$1&amp;"."&amp;REPT("0",KHAIBAO!$B$2-LEN($D$54+8))&amp;$D$54+8</f>
        <v>TN.001497</v>
      </c>
      <c r="D119" s="17" t="str">
        <f>$B$1&amp;"."&amp;REPT("0",KHAIBAO!$B$2-LEN($D$54+9))&amp;($D$54+9)</f>
        <v>TN.001498</v>
      </c>
      <c r="F119" s="17" t="str">
        <f>$B$1&amp;"."&amp;REPT("0",KHAIBAO!$B$2-LEN($D$54+10))&amp;($D$54+10)</f>
        <v>TN.001499</v>
      </c>
      <c r="H119" s="17" t="str">
        <f>$B$1&amp;"."&amp;REPT("0",KHAIBAO!$B$2-LEN($D$54+11))&amp;($D$54+11)</f>
        <v>TN.001500</v>
      </c>
    </row>
    <row r="120" s="12" customFormat="1" ht="6" customHeight="1"/>
    <row r="121" spans="2:8" s="13" customFormat="1" ht="12" customHeight="1">
      <c r="B121" s="19" t="str">
        <f>KHAIBAO!$B$1</f>
        <v>THƯ VIỆN TỈNH BẮC KẠN</v>
      </c>
      <c r="D121" s="19" t="str">
        <f>KHAIBAO!$B$1</f>
        <v>THƯ VIỆN TỈNH BẮC KẠN</v>
      </c>
      <c r="F121" s="19" t="str">
        <f>KHAIBAO!$B$1</f>
        <v>THƯ VIỆN TỈNH BẮC KẠN</v>
      </c>
      <c r="H121" s="19" t="str">
        <f>KHAIBAO!$B$1</f>
        <v>THƯ VIỆN TỈNH BẮC KẠN</v>
      </c>
    </row>
    <row r="122" spans="2:8" s="14" customFormat="1" ht="23.25" customHeight="1">
      <c r="B122" s="14" t="str">
        <f>"*"&amp;B123&amp;"*"</f>
        <v>*TN.001501*</v>
      </c>
      <c r="D122" s="14" t="str">
        <f>"*"&amp;D123&amp;"*"</f>
        <v>*TN.001502*</v>
      </c>
      <c r="F122" s="14" t="str">
        <f>"*"&amp;F123&amp;"*"</f>
        <v>*TN.001503*</v>
      </c>
      <c r="H122" s="14" t="str">
        <f>"*"&amp;H123&amp;"*"</f>
        <v>*TN.001504*</v>
      </c>
    </row>
    <row r="123" spans="2:8" s="17" customFormat="1" ht="20.25" customHeight="1">
      <c r="B123" s="17" t="str">
        <f>$B$1&amp;"."&amp;REPT("0",KHAIBAO!$B$2-LEN($D$54+12))&amp;$D$54+12</f>
        <v>TN.001501</v>
      </c>
      <c r="D123" s="17" t="str">
        <f>$B$1&amp;"."&amp;REPT("0",KHAIBAO!$B$2-LEN($D$54+13))&amp;($D$54+13)</f>
        <v>TN.001502</v>
      </c>
      <c r="F123" s="17" t="str">
        <f>$B$1&amp;"."&amp;REPT("0",KHAIBAO!$B$2-LEN($D$54+14))&amp;($D$54+14)</f>
        <v>TN.001503</v>
      </c>
      <c r="H123" s="17" t="str">
        <f>$B$1&amp;"."&amp;REPT("0",KHAIBAO!$B$2-LEN($D$54+15))&amp;($D$54+15)</f>
        <v>TN.001504</v>
      </c>
    </row>
    <row r="124" s="12" customFormat="1" ht="6" customHeight="1"/>
    <row r="125" spans="2:8" s="13" customFormat="1" ht="13.5" customHeight="1">
      <c r="B125" s="19" t="str">
        <f>KHAIBAO!$B$1</f>
        <v>THƯ VIỆN TỈNH BẮC KẠN</v>
      </c>
      <c r="D125" s="19" t="str">
        <f>KHAIBAO!$B$1</f>
        <v>THƯ VIỆN TỈNH BẮC KẠN</v>
      </c>
      <c r="F125" s="19" t="str">
        <f>KHAIBAO!$B$1</f>
        <v>THƯ VIỆN TỈNH BẮC KẠN</v>
      </c>
      <c r="H125" s="19" t="str">
        <f>KHAIBAO!$B$1</f>
        <v>THƯ VIỆN TỈNH BẮC KẠN</v>
      </c>
    </row>
    <row r="126" spans="2:8" s="14" customFormat="1" ht="23.25" customHeight="1">
      <c r="B126" s="14" t="str">
        <f>"*"&amp;B127&amp;"*"</f>
        <v>*TN.001505*</v>
      </c>
      <c r="D126" s="14" t="str">
        <f>"*"&amp;D127&amp;"*"</f>
        <v>*TN.001506*</v>
      </c>
      <c r="F126" s="14" t="str">
        <f>"*"&amp;F127&amp;"*"</f>
        <v>*TN.001507*</v>
      </c>
      <c r="H126" s="14" t="str">
        <f>"*"&amp;H127&amp;"*"</f>
        <v>*TN.001508*</v>
      </c>
    </row>
    <row r="127" spans="2:8" s="17" customFormat="1" ht="20.25" customHeight="1">
      <c r="B127" s="17" t="str">
        <f>$B$1&amp;"."&amp;REPT("0",KHAIBAO!$B$2-LEN($D$54+16))&amp;$D$54+16</f>
        <v>TN.001505</v>
      </c>
      <c r="D127" s="17" t="str">
        <f>$B$1&amp;"."&amp;REPT("0",KHAIBAO!$B$2-LEN($D$54+17))&amp;($D$54+17)</f>
        <v>TN.001506</v>
      </c>
      <c r="F127" s="17" t="str">
        <f>$B$1&amp;"."&amp;REPT("0",KHAIBAO!$B$2-LEN($D$54+18))&amp;($D$54+18)</f>
        <v>TN.001507</v>
      </c>
      <c r="H127" s="17" t="str">
        <f>$B$1&amp;"."&amp;REPT("0",KHAIBAO!$B$2-LEN($D$54+19))&amp;($D$54+19)</f>
        <v>TN.001508</v>
      </c>
    </row>
    <row r="128" s="12" customFormat="1" ht="6" customHeight="1"/>
    <row r="129" spans="2:8" s="13" customFormat="1" ht="13.5" customHeight="1">
      <c r="B129" s="19" t="str">
        <f>KHAIBAO!$B$1</f>
        <v>THƯ VIỆN TỈNH BẮC KẠN</v>
      </c>
      <c r="D129" s="19" t="str">
        <f>KHAIBAO!$B$1</f>
        <v>THƯ VIỆN TỈNH BẮC KẠN</v>
      </c>
      <c r="F129" s="19" t="str">
        <f>KHAIBAO!$B$1</f>
        <v>THƯ VIỆN TỈNH BẮC KẠN</v>
      </c>
      <c r="H129" s="19" t="str">
        <f>KHAIBAO!$B$1</f>
        <v>THƯ VIỆN TỈNH BẮC KẠN</v>
      </c>
    </row>
    <row r="130" spans="2:8" s="14" customFormat="1" ht="23.25" customHeight="1">
      <c r="B130" s="14" t="str">
        <f>"*"&amp;B131&amp;"*"</f>
        <v>*TN.001509*</v>
      </c>
      <c r="D130" s="14" t="str">
        <f>"*"&amp;D131&amp;"*"</f>
        <v>*TN.001510*</v>
      </c>
      <c r="F130" s="14" t="str">
        <f>"*"&amp;F131&amp;"*"</f>
        <v>*TN.001511*</v>
      </c>
      <c r="H130" s="14" t="str">
        <f>"*"&amp;H131&amp;"*"</f>
        <v>*TN.001512*</v>
      </c>
    </row>
    <row r="131" spans="2:8" s="17" customFormat="1" ht="20.25" customHeight="1">
      <c r="B131" s="17" t="str">
        <f>$B$1&amp;"."&amp;REPT("0",KHAIBAO!$B$2-LEN($D$54+20))&amp;$D$54+20</f>
        <v>TN.001509</v>
      </c>
      <c r="D131" s="17" t="str">
        <f>$B$1&amp;"."&amp;REPT("0",KHAIBAO!$B$2-LEN($D$54+21))&amp;($D$54+21)</f>
        <v>TN.001510</v>
      </c>
      <c r="F131" s="17" t="str">
        <f>$B$1&amp;"."&amp;REPT("0",KHAIBAO!$B$2-LEN($D$54+22))&amp;($D$54+22)</f>
        <v>TN.001511</v>
      </c>
      <c r="H131" s="17" t="str">
        <f>$B$1&amp;"."&amp;REPT("0",KHAIBAO!$B$2-LEN($D$54+23))&amp;($D$54+23)</f>
        <v>TN.001512</v>
      </c>
    </row>
    <row r="132" s="12" customFormat="1" ht="6" customHeight="1"/>
    <row r="133" spans="2:8" s="13" customFormat="1" ht="13.5" customHeight="1">
      <c r="B133" s="19" t="str">
        <f>KHAIBAO!$B$1</f>
        <v>THƯ VIỆN TỈNH BẮC KẠN</v>
      </c>
      <c r="D133" s="19" t="str">
        <f>KHAIBAO!$B$1</f>
        <v>THƯ VIỆN TỈNH BẮC KẠN</v>
      </c>
      <c r="F133" s="19" t="str">
        <f>KHAIBAO!$B$1</f>
        <v>THƯ VIỆN TỈNH BẮC KẠN</v>
      </c>
      <c r="H133" s="19" t="str">
        <f>KHAIBAO!$B$1</f>
        <v>THƯ VIỆN TỈNH BẮC KẠN</v>
      </c>
    </row>
    <row r="134" spans="2:8" s="14" customFormat="1" ht="23.25" customHeight="1">
      <c r="B134" s="14" t="str">
        <f>"*"&amp;B135&amp;"*"</f>
        <v>*TN.001513*</v>
      </c>
      <c r="D134" s="14" t="str">
        <f>"*"&amp;D135&amp;"*"</f>
        <v>*TN.001514*</v>
      </c>
      <c r="F134" s="14" t="str">
        <f>"*"&amp;F135&amp;"*"</f>
        <v>*TN.001515*</v>
      </c>
      <c r="H134" s="14" t="str">
        <f>"*"&amp;H135&amp;"*"</f>
        <v>*TN.001516*</v>
      </c>
    </row>
    <row r="135" spans="2:8" s="17" customFormat="1" ht="20.25" customHeight="1">
      <c r="B135" s="17" t="str">
        <f>$B$1&amp;"."&amp;REPT("0",KHAIBAO!$B$2-LEN($D$54+24))&amp;$D$54+24</f>
        <v>TN.001513</v>
      </c>
      <c r="D135" s="17" t="str">
        <f>$B$1&amp;"."&amp;REPT("0",KHAIBAO!$B$2-LEN($D$54+25))&amp;($D$54+25)</f>
        <v>TN.001514</v>
      </c>
      <c r="F135" s="17" t="str">
        <f>$B$1&amp;"."&amp;REPT("0",KHAIBAO!$B$2-LEN($D$54+26))&amp;($D$54+26)</f>
        <v>TN.001515</v>
      </c>
      <c r="H135" s="17" t="str">
        <f>$B$1&amp;"."&amp;REPT("0",KHAIBAO!$B$2-LEN($D$54+27))&amp;($D$54+27)</f>
        <v>TN.001516</v>
      </c>
    </row>
    <row r="136" s="12" customFormat="1" ht="6" customHeight="1"/>
    <row r="137" spans="2:8" s="13" customFormat="1" ht="13.5" customHeight="1">
      <c r="B137" s="19" t="str">
        <f>KHAIBAO!$B$1</f>
        <v>THƯ VIỆN TỈNH BẮC KẠN</v>
      </c>
      <c r="D137" s="19" t="str">
        <f>KHAIBAO!$B$1</f>
        <v>THƯ VIỆN TỈNH BẮC KẠN</v>
      </c>
      <c r="F137" s="19" t="str">
        <f>KHAIBAO!$B$1</f>
        <v>THƯ VIỆN TỈNH BẮC KẠN</v>
      </c>
      <c r="H137" s="19" t="str">
        <f>KHAIBAO!$B$1</f>
        <v>THƯ VIỆN TỈNH BẮC KẠN</v>
      </c>
    </row>
    <row r="138" spans="2:8" s="14" customFormat="1" ht="23.25" customHeight="1">
      <c r="B138" s="14" t="str">
        <f>"*"&amp;B139&amp;"*"</f>
        <v>*TN.001517*</v>
      </c>
      <c r="D138" s="14" t="str">
        <f>"*"&amp;D139&amp;"*"</f>
        <v>*TN.001518*</v>
      </c>
      <c r="F138" s="14" t="str">
        <f>"*"&amp;F139&amp;"*"</f>
        <v>*TN.001519*</v>
      </c>
      <c r="H138" s="14" t="str">
        <f>"*"&amp;H139&amp;"*"</f>
        <v>*TN.001520*</v>
      </c>
    </row>
    <row r="139" spans="2:8" s="17" customFormat="1" ht="20.25" customHeight="1">
      <c r="B139" s="17" t="str">
        <f>$B$1&amp;"."&amp;REPT("0",KHAIBAO!$B$2-LEN($D$54+28))&amp;$D$54+28</f>
        <v>TN.001517</v>
      </c>
      <c r="D139" s="17" t="str">
        <f>$B$1&amp;"."&amp;REPT("0",KHAIBAO!$B$2-LEN($D$54+29))&amp;($D$54+29)</f>
        <v>TN.001518</v>
      </c>
      <c r="F139" s="17" t="str">
        <f>$B$1&amp;"."&amp;REPT("0",KHAIBAO!$B$2-LEN($D$54+30))&amp;($D$54+30)</f>
        <v>TN.001519</v>
      </c>
      <c r="H139" s="17" t="str">
        <f>$B$1&amp;"."&amp;REPT("0",KHAIBAO!$B$2-LEN($D$54+31))&amp;($D$54+31)</f>
        <v>TN.001520</v>
      </c>
    </row>
    <row r="140" s="12" customFormat="1" ht="6" customHeight="1"/>
    <row r="141" spans="2:8" s="13" customFormat="1" ht="13.5" customHeight="1">
      <c r="B141" s="19" t="str">
        <f>KHAIBAO!$B$1</f>
        <v>THƯ VIỆN TỈNH BẮC KẠN</v>
      </c>
      <c r="D141" s="19" t="str">
        <f>KHAIBAO!$B$1</f>
        <v>THƯ VIỆN TỈNH BẮC KẠN</v>
      </c>
      <c r="F141" s="19" t="str">
        <f>KHAIBAO!$B$1</f>
        <v>THƯ VIỆN TỈNH BẮC KẠN</v>
      </c>
      <c r="H141" s="19" t="str">
        <f>KHAIBAO!$B$1</f>
        <v>THƯ VIỆN TỈNH BẮC KẠN</v>
      </c>
    </row>
    <row r="142" spans="2:8" s="14" customFormat="1" ht="23.25" customHeight="1">
      <c r="B142" s="14" t="str">
        <f>"*"&amp;B143&amp;"*"</f>
        <v>*TN.001521*</v>
      </c>
      <c r="D142" s="14" t="str">
        <f>"*"&amp;D143&amp;"*"</f>
        <v>*TN.001522*</v>
      </c>
      <c r="F142" s="14" t="str">
        <f>"*"&amp;F143&amp;"*"</f>
        <v>*TN.001523*</v>
      </c>
      <c r="H142" s="14" t="str">
        <f>"*"&amp;H143&amp;"*"</f>
        <v>*TN.001524*</v>
      </c>
    </row>
    <row r="143" spans="2:8" s="17" customFormat="1" ht="20.25" customHeight="1">
      <c r="B143" s="17" t="str">
        <f>$B$1&amp;"."&amp;REPT("0",KHAIBAO!$B$2-LEN($D$54+32))&amp;$D$54+32</f>
        <v>TN.001521</v>
      </c>
      <c r="D143" s="17" t="str">
        <f>$B$1&amp;"."&amp;REPT("0",KHAIBAO!$B$2-LEN($D$54+33))&amp;($D$54+33)</f>
        <v>TN.001522</v>
      </c>
      <c r="F143" s="17" t="str">
        <f>$B$1&amp;"."&amp;REPT("0",KHAIBAO!$B$2-LEN($D$54+34))&amp;($D$54+34)</f>
        <v>TN.001523</v>
      </c>
      <c r="H143" s="17" t="str">
        <f>$B$1&amp;"."&amp;REPT("0",KHAIBAO!$B$2-LEN($D$54+35))&amp;($D$54+35)</f>
        <v>TN.001524</v>
      </c>
    </row>
    <row r="144" s="12" customFormat="1" ht="6" customHeight="1"/>
    <row r="145" spans="2:8" s="13" customFormat="1" ht="13.5" customHeight="1">
      <c r="B145" s="19" t="str">
        <f>KHAIBAO!$B$1</f>
        <v>THƯ VIỆN TỈNH BẮC KẠN</v>
      </c>
      <c r="D145" s="19" t="str">
        <f>KHAIBAO!$B$1</f>
        <v>THƯ VIỆN TỈNH BẮC KẠN</v>
      </c>
      <c r="F145" s="19" t="str">
        <f>KHAIBAO!$B$1</f>
        <v>THƯ VIỆN TỈNH BẮC KẠN</v>
      </c>
      <c r="H145" s="19" t="str">
        <f>KHAIBAO!$B$1</f>
        <v>THƯ VIỆN TỈNH BẮC KẠN</v>
      </c>
    </row>
    <row r="146" spans="2:8" s="14" customFormat="1" ht="23.25" customHeight="1">
      <c r="B146" s="14" t="str">
        <f>"*"&amp;B147&amp;"*"</f>
        <v>*TN.001525*</v>
      </c>
      <c r="D146" s="14" t="str">
        <f>"*"&amp;D147&amp;"*"</f>
        <v>*TN.001526*</v>
      </c>
      <c r="F146" s="14" t="str">
        <f>"*"&amp;F147&amp;"*"</f>
        <v>*TN.001527*</v>
      </c>
      <c r="H146" s="14" t="str">
        <f>"*"&amp;H147&amp;"*"</f>
        <v>*TN.001528*</v>
      </c>
    </row>
    <row r="147" spans="2:8" s="17" customFormat="1" ht="20.25" customHeight="1">
      <c r="B147" s="17" t="str">
        <f>$B$1&amp;"."&amp;REPT("0",KHAIBAO!$B$2-LEN($D$54+36))&amp;$D$54+36</f>
        <v>TN.001525</v>
      </c>
      <c r="D147" s="17" t="str">
        <f>$B$1&amp;"."&amp;REPT("0",KHAIBAO!$B$2-LEN($D$54+37))&amp;($D$54+37)</f>
        <v>TN.001526</v>
      </c>
      <c r="F147" s="17" t="str">
        <f>$B$1&amp;"."&amp;REPT("0",KHAIBAO!$B$2-LEN($D$54+38))&amp;($D$54+38)</f>
        <v>TN.001527</v>
      </c>
      <c r="H147" s="17" t="str">
        <f>$B$1&amp;"."&amp;REPT("0",KHAIBAO!$B$2-LEN($D$54+39))&amp;($D$54+39)</f>
        <v>TN.001528</v>
      </c>
    </row>
    <row r="148" s="12" customFormat="1" ht="6" customHeight="1"/>
    <row r="149" spans="2:8" s="13" customFormat="1" ht="13.5" customHeight="1">
      <c r="B149" s="19" t="str">
        <f>KHAIBAO!$B$1</f>
        <v>THƯ VIỆN TỈNH BẮC KẠN</v>
      </c>
      <c r="D149" s="19" t="str">
        <f>KHAIBAO!$B$1</f>
        <v>THƯ VIỆN TỈNH BẮC KẠN</v>
      </c>
      <c r="F149" s="19" t="str">
        <f>KHAIBAO!$B$1</f>
        <v>THƯ VIỆN TỈNH BẮC KẠN</v>
      </c>
      <c r="H149" s="19" t="str">
        <f>KHAIBAO!$B$1</f>
        <v>THƯ VIỆN TỈNH BẮC KẠN</v>
      </c>
    </row>
    <row r="150" spans="2:8" s="14" customFormat="1" ht="23.25" customHeight="1">
      <c r="B150" s="14" t="str">
        <f>"*"&amp;B151&amp;"*"</f>
        <v>*TN.001529*</v>
      </c>
      <c r="D150" s="14" t="str">
        <f>"*"&amp;D151&amp;"*"</f>
        <v>*TN.001530*</v>
      </c>
      <c r="F150" s="14" t="str">
        <f>"*"&amp;F151&amp;"*"</f>
        <v>*TN.001531*</v>
      </c>
      <c r="H150" s="14" t="str">
        <f>"*"&amp;H151&amp;"*"</f>
        <v>*TN.001532*</v>
      </c>
    </row>
    <row r="151" spans="2:8" s="17" customFormat="1" ht="20.25" customHeight="1">
      <c r="B151" s="17" t="str">
        <f>$B$1&amp;"."&amp;REPT("0",KHAIBAO!$B$2-LEN($D$54+40))&amp;$D$54+40</f>
        <v>TN.001529</v>
      </c>
      <c r="D151" s="17" t="str">
        <f>$B$1&amp;"."&amp;REPT("0",KHAIBAO!$B$2-LEN($D$54+41))&amp;($D$54+41)</f>
        <v>TN.001530</v>
      </c>
      <c r="F151" s="17" t="str">
        <f>$B$1&amp;"."&amp;REPT("0",KHAIBAO!$B$2-LEN($D$54+42))&amp;($D$54+42)</f>
        <v>TN.001531</v>
      </c>
      <c r="H151" s="17" t="str">
        <f>$B$1&amp;"."&amp;REPT("0",KHAIBAO!$B$2-LEN($D$54+43))&amp;($D$54+43)</f>
        <v>TN.001532</v>
      </c>
    </row>
    <row r="152" s="12" customFormat="1" ht="6" customHeight="1"/>
    <row r="153" spans="2:8" s="13" customFormat="1" ht="13.5" customHeight="1">
      <c r="B153" s="19" t="str">
        <f>KHAIBAO!$B$1</f>
        <v>THƯ VIỆN TỈNH BẮC KẠN</v>
      </c>
      <c r="D153" s="19" t="str">
        <f>KHAIBAO!$B$1</f>
        <v>THƯ VIỆN TỈNH BẮC KẠN</v>
      </c>
      <c r="F153" s="19" t="str">
        <f>KHAIBAO!$B$1</f>
        <v>THƯ VIỆN TỈNH BẮC KẠN</v>
      </c>
      <c r="H153" s="19" t="str">
        <f>KHAIBAO!$B$1</f>
        <v>THƯ VIỆN TỈNH BẮC KẠN</v>
      </c>
    </row>
    <row r="154" spans="2:8" s="14" customFormat="1" ht="23.25" customHeight="1">
      <c r="B154" s="14" t="str">
        <f>"*"&amp;B155&amp;"*"</f>
        <v>*TN.001533*</v>
      </c>
      <c r="D154" s="14" t="str">
        <f>"*"&amp;D155&amp;"*"</f>
        <v>*TN.001534*</v>
      </c>
      <c r="F154" s="14" t="str">
        <f>"*"&amp;F155&amp;"*"</f>
        <v>*TN.001535*</v>
      </c>
      <c r="H154" s="14" t="str">
        <f>"*"&amp;H155&amp;"*"</f>
        <v>*TN.001536*</v>
      </c>
    </row>
    <row r="155" spans="2:8" s="17" customFormat="1" ht="20.25" customHeight="1">
      <c r="B155" s="17" t="str">
        <f>$B$1&amp;"."&amp;REPT("0",KHAIBAO!$B$2-LEN($D$54+44))&amp;$D$54+44</f>
        <v>TN.001533</v>
      </c>
      <c r="D155" s="17" t="str">
        <f>$B$1&amp;"."&amp;REPT("0",KHAIBAO!$B$2-LEN($D$54+45))&amp;($D$54+45)</f>
        <v>TN.001534</v>
      </c>
      <c r="F155" s="17" t="str">
        <f>$B$1&amp;"."&amp;REPT("0",KHAIBAO!$B$2-LEN($D$54+46))&amp;($D$54+46)</f>
        <v>TN.001535</v>
      </c>
      <c r="H155" s="17" t="str">
        <f>$B$1&amp;"."&amp;REPT("0",KHAIBAO!$B$2-LEN($D$54+47))&amp;($D$54+47)</f>
        <v>TN.001536</v>
      </c>
    </row>
    <row r="156" s="12" customFormat="1" ht="6" customHeight="1"/>
    <row r="160" spans="2:8" s="12" customFormat="1" ht="27.75" customHeight="1">
      <c r="B160" s="20" t="s">
        <v>5</v>
      </c>
      <c r="D160" s="20">
        <f>(H160-1)*48+1</f>
        <v>1585</v>
      </c>
      <c r="F160" s="21">
        <f>D160+47</f>
        <v>1632</v>
      </c>
      <c r="H160" s="18">
        <f>H107+1</f>
        <v>34</v>
      </c>
    </row>
    <row r="161" s="12" customFormat="1" ht="6.75" customHeight="1"/>
    <row r="162" spans="2:8" s="13" customFormat="1" ht="13.5" customHeight="1">
      <c r="B162" s="19" t="str">
        <f>KHAIBAO!$B$1</f>
        <v>THƯ VIỆN TỈNH BẮC KẠN</v>
      </c>
      <c r="D162" s="19" t="str">
        <f>KHAIBAO!$B$1</f>
        <v>THƯ VIỆN TỈNH BẮC KẠN</v>
      </c>
      <c r="F162" s="19" t="str">
        <f>KHAIBAO!$B$1</f>
        <v>THƯ VIỆN TỈNH BẮC KẠN</v>
      </c>
      <c r="H162" s="19" t="str">
        <f>KHAIBAO!$B$1</f>
        <v>THƯ VIỆN TỈNH BẮC KẠN</v>
      </c>
    </row>
    <row r="163" spans="2:15" s="14" customFormat="1" ht="23.25" customHeight="1">
      <c r="B163" s="14" t="str">
        <f>"*"&amp;B164&amp;"*"</f>
        <v>*TN.001537*</v>
      </c>
      <c r="D163" s="14" t="str">
        <f>"*"&amp;D164&amp;"*"</f>
        <v>*TN.001538*</v>
      </c>
      <c r="F163" s="14" t="str">
        <f>"*"&amp;F164&amp;"*"</f>
        <v>*TN.001539*</v>
      </c>
      <c r="H163" s="14" t="str">
        <f>"*"&amp;H164&amp;"*"</f>
        <v>*TN.001540*</v>
      </c>
      <c r="J163" s="15"/>
      <c r="K163" s="16"/>
      <c r="L163" s="15"/>
      <c r="M163" s="15"/>
      <c r="N163" s="15"/>
      <c r="O163" s="15"/>
    </row>
    <row r="164" spans="2:8" s="17" customFormat="1" ht="20.25" customHeight="1">
      <c r="B164" s="17" t="str">
        <f>$B$1&amp;"."&amp;REPT("0",KHAIBAO!$B$2-LEN($D$107))&amp;$D$107</f>
        <v>TN.001537</v>
      </c>
      <c r="D164" s="17" t="str">
        <f>$B$1&amp;"."&amp;REPT("0",KHAIBAO!$B$2-LEN($D$107+1))&amp;($D$107+1)</f>
        <v>TN.001538</v>
      </c>
      <c r="F164" s="17" t="str">
        <f>$B$1&amp;"."&amp;REPT("0",KHAIBAO!$B$2-LEN($D$107+2))&amp;($D$107+2)</f>
        <v>TN.001539</v>
      </c>
      <c r="H164" s="17" t="str">
        <f>$B$1&amp;"."&amp;REPT("0",KHAIBAO!$B$2-LEN($D$107+3))&amp;($D$107+3)</f>
        <v>TN.001540</v>
      </c>
    </row>
    <row r="165" s="12" customFormat="1" ht="6" customHeight="1"/>
    <row r="166" spans="2:8" s="13" customFormat="1" ht="13.5" customHeight="1">
      <c r="B166" s="19" t="str">
        <f>KHAIBAO!$B$1</f>
        <v>THƯ VIỆN TỈNH BẮC KẠN</v>
      </c>
      <c r="D166" s="19" t="str">
        <f>KHAIBAO!$B$1</f>
        <v>THƯ VIỆN TỈNH BẮC KẠN</v>
      </c>
      <c r="F166" s="19" t="str">
        <f>KHAIBAO!$B$1</f>
        <v>THƯ VIỆN TỈNH BẮC KẠN</v>
      </c>
      <c r="H166" s="19" t="str">
        <f>KHAIBAO!$B$1</f>
        <v>THƯ VIỆN TỈNH BẮC KẠN</v>
      </c>
    </row>
    <row r="167" spans="2:8" s="14" customFormat="1" ht="23.25" customHeight="1">
      <c r="B167" s="14" t="str">
        <f>"*"&amp;B168&amp;"*"</f>
        <v>*TN.001541*</v>
      </c>
      <c r="D167" s="14" t="str">
        <f>"*"&amp;D168&amp;"*"</f>
        <v>*TN.001542*</v>
      </c>
      <c r="F167" s="14" t="str">
        <f>"*"&amp;F168&amp;"*"</f>
        <v>*TN.001543*</v>
      </c>
      <c r="H167" s="14" t="str">
        <f>"*"&amp;H168&amp;"*"</f>
        <v>*TN.001544*</v>
      </c>
    </row>
    <row r="168" spans="2:8" s="17" customFormat="1" ht="20.25" customHeight="1">
      <c r="B168" s="17" t="str">
        <f>$B$1&amp;"."&amp;REPT("0",KHAIBAO!$B$2-LEN($D$107+4))&amp;$D$107+4</f>
        <v>TN.001541</v>
      </c>
      <c r="D168" s="17" t="str">
        <f>$B$1&amp;"."&amp;REPT("0",KHAIBAO!$B$2-LEN($D$107+5))&amp;($D$107+5)</f>
        <v>TN.001542</v>
      </c>
      <c r="F168" s="17" t="str">
        <f>$B$1&amp;"."&amp;REPT("0",KHAIBAO!$B$2-LEN($D$107+6))&amp;($D$107+6)</f>
        <v>TN.001543</v>
      </c>
      <c r="H168" s="17" t="str">
        <f>$B$1&amp;"."&amp;REPT("0",KHAIBAO!$B$2-LEN($D$107+7))&amp;($D$107+7)</f>
        <v>TN.001544</v>
      </c>
    </row>
    <row r="169" s="12" customFormat="1" ht="6" customHeight="1"/>
    <row r="170" spans="2:8" s="13" customFormat="1" ht="13.5" customHeight="1">
      <c r="B170" s="19" t="str">
        <f>KHAIBAO!$B$1</f>
        <v>THƯ VIỆN TỈNH BẮC KẠN</v>
      </c>
      <c r="D170" s="19" t="str">
        <f>KHAIBAO!$B$1</f>
        <v>THƯ VIỆN TỈNH BẮC KẠN</v>
      </c>
      <c r="F170" s="19" t="str">
        <f>KHAIBAO!$B$1</f>
        <v>THƯ VIỆN TỈNH BẮC KẠN</v>
      </c>
      <c r="H170" s="19" t="str">
        <f>KHAIBAO!$B$1</f>
        <v>THƯ VIỆN TỈNH BẮC KẠN</v>
      </c>
    </row>
    <row r="171" spans="2:8" s="14" customFormat="1" ht="23.25" customHeight="1">
      <c r="B171" s="14" t="str">
        <f>"*"&amp;B172&amp;"*"</f>
        <v>*TN.001545*</v>
      </c>
      <c r="D171" s="14" t="str">
        <f>"*"&amp;D172&amp;"*"</f>
        <v>*TN.001546*</v>
      </c>
      <c r="F171" s="14" t="str">
        <f>"*"&amp;F172&amp;"*"</f>
        <v>*TN.001547*</v>
      </c>
      <c r="H171" s="14" t="str">
        <f>"*"&amp;H172&amp;"*"</f>
        <v>*TN.001548*</v>
      </c>
    </row>
    <row r="172" spans="2:8" s="17" customFormat="1" ht="20.25" customHeight="1">
      <c r="B172" s="17" t="str">
        <f>$B$1&amp;"."&amp;REPT("0",KHAIBAO!$B$2-LEN($D$107+8))&amp;$D$107+8</f>
        <v>TN.001545</v>
      </c>
      <c r="D172" s="17" t="str">
        <f>$B$1&amp;"."&amp;REPT("0",KHAIBAO!$B$2-LEN($D$107+9))&amp;($D$107+9)</f>
        <v>TN.001546</v>
      </c>
      <c r="F172" s="17" t="str">
        <f>$B$1&amp;"."&amp;REPT("0",KHAIBAO!$B$2-LEN($D$107+10))&amp;($D$107+10)</f>
        <v>TN.001547</v>
      </c>
      <c r="H172" s="17" t="str">
        <f>$B$1&amp;"."&amp;REPT("0",KHAIBAO!$B$2-LEN($D$107+11))&amp;($D$107+11)</f>
        <v>TN.001548</v>
      </c>
    </row>
    <row r="173" s="12" customFormat="1" ht="6" customHeight="1"/>
    <row r="174" spans="2:8" s="13" customFormat="1" ht="12" customHeight="1">
      <c r="B174" s="19" t="str">
        <f>KHAIBAO!$B$1</f>
        <v>THƯ VIỆN TỈNH BẮC KẠN</v>
      </c>
      <c r="D174" s="19" t="str">
        <f>KHAIBAO!$B$1</f>
        <v>THƯ VIỆN TỈNH BẮC KẠN</v>
      </c>
      <c r="F174" s="19" t="str">
        <f>KHAIBAO!$B$1</f>
        <v>THƯ VIỆN TỈNH BẮC KẠN</v>
      </c>
      <c r="H174" s="19" t="str">
        <f>KHAIBAO!$B$1</f>
        <v>THƯ VIỆN TỈNH BẮC KẠN</v>
      </c>
    </row>
    <row r="175" spans="2:8" s="14" customFormat="1" ht="23.25" customHeight="1">
      <c r="B175" s="14" t="str">
        <f>"*"&amp;B176&amp;"*"</f>
        <v>*TN.001549*</v>
      </c>
      <c r="D175" s="14" t="str">
        <f>"*"&amp;D176&amp;"*"</f>
        <v>*TN.001550*</v>
      </c>
      <c r="F175" s="14" t="str">
        <f>"*"&amp;F176&amp;"*"</f>
        <v>*TN.001551*</v>
      </c>
      <c r="H175" s="14" t="str">
        <f>"*"&amp;H176&amp;"*"</f>
        <v>*TN.001552*</v>
      </c>
    </row>
    <row r="176" spans="2:8" s="17" customFormat="1" ht="20.25" customHeight="1">
      <c r="B176" s="17" t="str">
        <f>$B$1&amp;"."&amp;REPT("0",KHAIBAO!$B$2-LEN($D$107+12))&amp;$D$107+12</f>
        <v>TN.001549</v>
      </c>
      <c r="D176" s="17" t="str">
        <f>$B$1&amp;"."&amp;REPT("0",KHAIBAO!$B$2-LEN($D$107+13))&amp;($D$107+13)</f>
        <v>TN.001550</v>
      </c>
      <c r="F176" s="17" t="str">
        <f>$B$1&amp;"."&amp;REPT("0",KHAIBAO!$B$2-LEN($D$107+14))&amp;($D$107+14)</f>
        <v>TN.001551</v>
      </c>
      <c r="H176" s="17" t="str">
        <f>$B$1&amp;"."&amp;REPT("0",KHAIBAO!$B$2-LEN($D$107+15))&amp;($D$107+15)</f>
        <v>TN.001552</v>
      </c>
    </row>
    <row r="177" s="12" customFormat="1" ht="6" customHeight="1"/>
    <row r="178" spans="2:8" s="13" customFormat="1" ht="13.5" customHeight="1">
      <c r="B178" s="19" t="str">
        <f>KHAIBAO!$B$1</f>
        <v>THƯ VIỆN TỈNH BẮC KẠN</v>
      </c>
      <c r="D178" s="19" t="str">
        <f>KHAIBAO!$B$1</f>
        <v>THƯ VIỆN TỈNH BẮC KẠN</v>
      </c>
      <c r="F178" s="19" t="str">
        <f>KHAIBAO!$B$1</f>
        <v>THƯ VIỆN TỈNH BẮC KẠN</v>
      </c>
      <c r="H178" s="19" t="str">
        <f>KHAIBAO!$B$1</f>
        <v>THƯ VIỆN TỈNH BẮC KẠN</v>
      </c>
    </row>
    <row r="179" spans="2:8" s="14" customFormat="1" ht="23.25" customHeight="1">
      <c r="B179" s="14" t="str">
        <f>"*"&amp;B180&amp;"*"</f>
        <v>*TN.001553*</v>
      </c>
      <c r="D179" s="14" t="str">
        <f>"*"&amp;D180&amp;"*"</f>
        <v>*TN.001554*</v>
      </c>
      <c r="F179" s="14" t="str">
        <f>"*"&amp;F180&amp;"*"</f>
        <v>*TN.001555*</v>
      </c>
      <c r="H179" s="14" t="str">
        <f>"*"&amp;H180&amp;"*"</f>
        <v>*TN.001556*</v>
      </c>
    </row>
    <row r="180" spans="2:8" s="17" customFormat="1" ht="20.25" customHeight="1">
      <c r="B180" s="17" t="str">
        <f>$B$1&amp;"."&amp;REPT("0",KHAIBAO!$B$2-LEN($D$107+16))&amp;$D$107+16</f>
        <v>TN.001553</v>
      </c>
      <c r="D180" s="17" t="str">
        <f>$B$1&amp;"."&amp;REPT("0",KHAIBAO!$B$2-LEN($D$107+17))&amp;($D$107+17)</f>
        <v>TN.001554</v>
      </c>
      <c r="F180" s="17" t="str">
        <f>$B$1&amp;"."&amp;REPT("0",KHAIBAO!$B$2-LEN($D$107+18))&amp;($D$107+18)</f>
        <v>TN.001555</v>
      </c>
      <c r="H180" s="17" t="str">
        <f>$B$1&amp;"."&amp;REPT("0",KHAIBAO!$B$2-LEN($D$107+19))&amp;($D$107+19)</f>
        <v>TN.001556</v>
      </c>
    </row>
    <row r="181" s="12" customFormat="1" ht="6" customHeight="1"/>
    <row r="182" spans="2:8" s="13" customFormat="1" ht="13.5" customHeight="1">
      <c r="B182" s="19" t="str">
        <f>KHAIBAO!$B$1</f>
        <v>THƯ VIỆN TỈNH BẮC KẠN</v>
      </c>
      <c r="D182" s="19" t="str">
        <f>KHAIBAO!$B$1</f>
        <v>THƯ VIỆN TỈNH BẮC KẠN</v>
      </c>
      <c r="F182" s="19" t="str">
        <f>KHAIBAO!$B$1</f>
        <v>THƯ VIỆN TỈNH BẮC KẠN</v>
      </c>
      <c r="H182" s="19" t="str">
        <f>KHAIBAO!$B$1</f>
        <v>THƯ VIỆN TỈNH BẮC KẠN</v>
      </c>
    </row>
    <row r="183" spans="2:8" s="14" customFormat="1" ht="23.25" customHeight="1">
      <c r="B183" s="14" t="str">
        <f>"*"&amp;B184&amp;"*"</f>
        <v>*TN.001557*</v>
      </c>
      <c r="D183" s="14" t="str">
        <f>"*"&amp;D184&amp;"*"</f>
        <v>*TN.001558*</v>
      </c>
      <c r="F183" s="14" t="str">
        <f>"*"&amp;F184&amp;"*"</f>
        <v>*TN.001559*</v>
      </c>
      <c r="H183" s="14" t="str">
        <f>"*"&amp;H184&amp;"*"</f>
        <v>*TN.001560*</v>
      </c>
    </row>
    <row r="184" spans="2:8" s="17" customFormat="1" ht="20.25" customHeight="1">
      <c r="B184" s="17" t="str">
        <f>$B$1&amp;"."&amp;REPT("0",KHAIBAO!$B$2-LEN($D$107+20))&amp;$D$107+20</f>
        <v>TN.001557</v>
      </c>
      <c r="D184" s="17" t="str">
        <f>$B$1&amp;"."&amp;REPT("0",KHAIBAO!$B$2-LEN($D$107+21))&amp;($D$107+21)</f>
        <v>TN.001558</v>
      </c>
      <c r="F184" s="17" t="str">
        <f>$B$1&amp;"."&amp;REPT("0",KHAIBAO!$B$2-LEN($D$107+22))&amp;($D$107+22)</f>
        <v>TN.001559</v>
      </c>
      <c r="H184" s="17" t="str">
        <f>$B$1&amp;"."&amp;REPT("0",KHAIBAO!$B$2-LEN($D$107+23))&amp;($D$107+23)</f>
        <v>TN.001560</v>
      </c>
    </row>
    <row r="185" s="12" customFormat="1" ht="6" customHeight="1"/>
    <row r="186" spans="2:8" s="13" customFormat="1" ht="13.5" customHeight="1">
      <c r="B186" s="19" t="str">
        <f>KHAIBAO!$B$1</f>
        <v>THƯ VIỆN TỈNH BẮC KẠN</v>
      </c>
      <c r="D186" s="19" t="str">
        <f>KHAIBAO!$B$1</f>
        <v>THƯ VIỆN TỈNH BẮC KẠN</v>
      </c>
      <c r="F186" s="19" t="str">
        <f>KHAIBAO!$B$1</f>
        <v>THƯ VIỆN TỈNH BẮC KẠN</v>
      </c>
      <c r="H186" s="19" t="str">
        <f>KHAIBAO!$B$1</f>
        <v>THƯ VIỆN TỈNH BẮC KẠN</v>
      </c>
    </row>
    <row r="187" spans="2:8" s="14" customFormat="1" ht="23.25" customHeight="1">
      <c r="B187" s="14" t="str">
        <f>"*"&amp;B188&amp;"*"</f>
        <v>*TN.001561*</v>
      </c>
      <c r="D187" s="14" t="str">
        <f>"*"&amp;D188&amp;"*"</f>
        <v>*TN.001562*</v>
      </c>
      <c r="F187" s="14" t="str">
        <f>"*"&amp;F188&amp;"*"</f>
        <v>*TN.001563*</v>
      </c>
      <c r="H187" s="14" t="str">
        <f>"*"&amp;H188&amp;"*"</f>
        <v>*TN.001564*</v>
      </c>
    </row>
    <row r="188" spans="2:8" s="17" customFormat="1" ht="20.25" customHeight="1">
      <c r="B188" s="17" t="str">
        <f>$B$1&amp;"."&amp;REPT("0",KHAIBAO!$B$2-LEN($D$107+24))&amp;$D$107+24</f>
        <v>TN.001561</v>
      </c>
      <c r="D188" s="17" t="str">
        <f>$B$1&amp;"."&amp;REPT("0",KHAIBAO!$B$2-LEN($D$107+25))&amp;($D$107+25)</f>
        <v>TN.001562</v>
      </c>
      <c r="F188" s="17" t="str">
        <f>$B$1&amp;"."&amp;REPT("0",KHAIBAO!$B$2-LEN($D$107+26))&amp;($D$107+26)</f>
        <v>TN.001563</v>
      </c>
      <c r="H188" s="17" t="str">
        <f>$B$1&amp;"."&amp;REPT("0",KHAIBAO!$B$2-LEN($D$107+27))&amp;($D$107+27)</f>
        <v>TN.001564</v>
      </c>
    </row>
    <row r="189" s="12" customFormat="1" ht="6" customHeight="1"/>
    <row r="190" spans="2:8" s="13" customFormat="1" ht="13.5" customHeight="1">
      <c r="B190" s="19" t="str">
        <f>KHAIBAO!$B$1</f>
        <v>THƯ VIỆN TỈNH BẮC KẠN</v>
      </c>
      <c r="D190" s="19" t="str">
        <f>KHAIBAO!$B$1</f>
        <v>THƯ VIỆN TỈNH BẮC KẠN</v>
      </c>
      <c r="F190" s="19" t="str">
        <f>KHAIBAO!$B$1</f>
        <v>THƯ VIỆN TỈNH BẮC KẠN</v>
      </c>
      <c r="H190" s="19" t="str">
        <f>KHAIBAO!$B$1</f>
        <v>THƯ VIỆN TỈNH BẮC KẠN</v>
      </c>
    </row>
    <row r="191" spans="2:8" s="14" customFormat="1" ht="23.25" customHeight="1">
      <c r="B191" s="14" t="str">
        <f>"*"&amp;B192&amp;"*"</f>
        <v>*TN.001565*</v>
      </c>
      <c r="D191" s="14" t="str">
        <f>"*"&amp;D192&amp;"*"</f>
        <v>*TN.001566*</v>
      </c>
      <c r="F191" s="14" t="str">
        <f>"*"&amp;F192&amp;"*"</f>
        <v>*TN.001567*</v>
      </c>
      <c r="H191" s="14" t="str">
        <f>"*"&amp;H192&amp;"*"</f>
        <v>*TN.001568*</v>
      </c>
    </row>
    <row r="192" spans="2:8" s="17" customFormat="1" ht="20.25" customHeight="1">
      <c r="B192" s="17" t="str">
        <f>$B$1&amp;"."&amp;REPT("0",KHAIBAO!$B$2-LEN($D$107+28))&amp;$D$107+28</f>
        <v>TN.001565</v>
      </c>
      <c r="D192" s="17" t="str">
        <f>$B$1&amp;"."&amp;REPT("0",KHAIBAO!$B$2-LEN($D$107+29))&amp;($D$107+29)</f>
        <v>TN.001566</v>
      </c>
      <c r="F192" s="17" t="str">
        <f>$B$1&amp;"."&amp;REPT("0",KHAIBAO!$B$2-LEN($D$107+30))&amp;($D$107+30)</f>
        <v>TN.001567</v>
      </c>
      <c r="H192" s="17" t="str">
        <f>$B$1&amp;"."&amp;REPT("0",KHAIBAO!$B$2-LEN($D$107+31))&amp;($D$107+31)</f>
        <v>TN.001568</v>
      </c>
    </row>
    <row r="193" s="12" customFormat="1" ht="6" customHeight="1"/>
    <row r="194" spans="2:8" s="13" customFormat="1" ht="13.5" customHeight="1">
      <c r="B194" s="19" t="str">
        <f>KHAIBAO!$B$1</f>
        <v>THƯ VIỆN TỈNH BẮC KẠN</v>
      </c>
      <c r="D194" s="19" t="str">
        <f>KHAIBAO!$B$1</f>
        <v>THƯ VIỆN TỈNH BẮC KẠN</v>
      </c>
      <c r="F194" s="19" t="str">
        <f>KHAIBAO!$B$1</f>
        <v>THƯ VIỆN TỈNH BẮC KẠN</v>
      </c>
      <c r="H194" s="19" t="str">
        <f>KHAIBAO!$B$1</f>
        <v>THƯ VIỆN TỈNH BẮC KẠN</v>
      </c>
    </row>
    <row r="195" spans="2:8" s="14" customFormat="1" ht="23.25" customHeight="1">
      <c r="B195" s="14" t="str">
        <f>"*"&amp;B196&amp;"*"</f>
        <v>*TN.001569*</v>
      </c>
      <c r="D195" s="14" t="str">
        <f>"*"&amp;D196&amp;"*"</f>
        <v>*TN.001570*</v>
      </c>
      <c r="F195" s="14" t="str">
        <f>"*"&amp;F196&amp;"*"</f>
        <v>*TN.001571*</v>
      </c>
      <c r="H195" s="14" t="str">
        <f>"*"&amp;H196&amp;"*"</f>
        <v>*TN.001572*</v>
      </c>
    </row>
    <row r="196" spans="2:8" s="17" customFormat="1" ht="20.25" customHeight="1">
      <c r="B196" s="17" t="str">
        <f>$B$1&amp;"."&amp;REPT("0",KHAIBAO!$B$2-LEN($D$107+32))&amp;$D$107+32</f>
        <v>TN.001569</v>
      </c>
      <c r="D196" s="17" t="str">
        <f>$B$1&amp;"."&amp;REPT("0",KHAIBAO!$B$2-LEN($D$107+33))&amp;($D$107+33)</f>
        <v>TN.001570</v>
      </c>
      <c r="F196" s="17" t="str">
        <f>$B$1&amp;"."&amp;REPT("0",KHAIBAO!$B$2-LEN($D$107+34))&amp;($D$107+34)</f>
        <v>TN.001571</v>
      </c>
      <c r="H196" s="17" t="str">
        <f>$B$1&amp;"."&amp;REPT("0",KHAIBAO!$B$2-LEN($D$107+35))&amp;($D$107+35)</f>
        <v>TN.001572</v>
      </c>
    </row>
    <row r="197" s="12" customFormat="1" ht="6" customHeight="1"/>
    <row r="198" spans="2:8" s="13" customFormat="1" ht="13.5" customHeight="1">
      <c r="B198" s="19" t="str">
        <f>KHAIBAO!$B$1</f>
        <v>THƯ VIỆN TỈNH BẮC KẠN</v>
      </c>
      <c r="D198" s="19" t="str">
        <f>KHAIBAO!$B$1</f>
        <v>THƯ VIỆN TỈNH BẮC KẠN</v>
      </c>
      <c r="F198" s="19" t="str">
        <f>KHAIBAO!$B$1</f>
        <v>THƯ VIỆN TỈNH BẮC KẠN</v>
      </c>
      <c r="H198" s="19" t="str">
        <f>KHAIBAO!$B$1</f>
        <v>THƯ VIỆN TỈNH BẮC KẠN</v>
      </c>
    </row>
    <row r="199" spans="2:8" s="14" customFormat="1" ht="23.25" customHeight="1">
      <c r="B199" s="14" t="str">
        <f>"*"&amp;B200&amp;"*"</f>
        <v>*TN.001573*</v>
      </c>
      <c r="D199" s="14" t="str">
        <f>"*"&amp;D200&amp;"*"</f>
        <v>*TN.001574*</v>
      </c>
      <c r="F199" s="14" t="str">
        <f>"*"&amp;F200&amp;"*"</f>
        <v>*TN.001575*</v>
      </c>
      <c r="H199" s="14" t="str">
        <f>"*"&amp;H200&amp;"*"</f>
        <v>*TN.001576*</v>
      </c>
    </row>
    <row r="200" spans="2:8" s="17" customFormat="1" ht="20.25" customHeight="1">
      <c r="B200" s="17" t="str">
        <f>$B$1&amp;"."&amp;REPT("0",KHAIBAO!$B$2-LEN($D$107+36))&amp;$D$107+36</f>
        <v>TN.001573</v>
      </c>
      <c r="D200" s="17" t="str">
        <f>$B$1&amp;"."&amp;REPT("0",KHAIBAO!$B$2-LEN($D$107+37))&amp;($D$107+37)</f>
        <v>TN.001574</v>
      </c>
      <c r="F200" s="17" t="str">
        <f>$B$1&amp;"."&amp;REPT("0",KHAIBAO!$B$2-LEN($D$107+38))&amp;($D$107+38)</f>
        <v>TN.001575</v>
      </c>
      <c r="H200" s="17" t="str">
        <f>$B$1&amp;"."&amp;REPT("0",KHAIBAO!$B$2-LEN($D$107+39))&amp;($D$107+39)</f>
        <v>TN.001576</v>
      </c>
    </row>
    <row r="201" s="12" customFormat="1" ht="6" customHeight="1"/>
    <row r="202" spans="2:8" s="13" customFormat="1" ht="13.5" customHeight="1">
      <c r="B202" s="19" t="str">
        <f>KHAIBAO!$B$1</f>
        <v>THƯ VIỆN TỈNH BẮC KẠN</v>
      </c>
      <c r="D202" s="19" t="str">
        <f>KHAIBAO!$B$1</f>
        <v>THƯ VIỆN TỈNH BẮC KẠN</v>
      </c>
      <c r="F202" s="19" t="str">
        <f>KHAIBAO!$B$1</f>
        <v>THƯ VIỆN TỈNH BẮC KẠN</v>
      </c>
      <c r="H202" s="19" t="str">
        <f>KHAIBAO!$B$1</f>
        <v>THƯ VIỆN TỈNH BẮC KẠN</v>
      </c>
    </row>
    <row r="203" spans="2:8" s="14" customFormat="1" ht="23.25" customHeight="1">
      <c r="B203" s="14" t="str">
        <f>"*"&amp;B204&amp;"*"</f>
        <v>*TN.001577*</v>
      </c>
      <c r="D203" s="14" t="str">
        <f>"*"&amp;D204&amp;"*"</f>
        <v>*TN.001578*</v>
      </c>
      <c r="F203" s="14" t="str">
        <f>"*"&amp;F204&amp;"*"</f>
        <v>*TN.001579*</v>
      </c>
      <c r="H203" s="14" t="str">
        <f>"*"&amp;H204&amp;"*"</f>
        <v>*TN.001580*</v>
      </c>
    </row>
    <row r="204" spans="2:8" s="17" customFormat="1" ht="20.25" customHeight="1">
      <c r="B204" s="17" t="str">
        <f>$B$1&amp;"."&amp;REPT("0",KHAIBAO!$B$2-LEN($D$107+40))&amp;$D$107+40</f>
        <v>TN.001577</v>
      </c>
      <c r="D204" s="17" t="str">
        <f>$B$1&amp;"."&amp;REPT("0",KHAIBAO!$B$2-LEN($D$107+41))&amp;($D$107+41)</f>
        <v>TN.001578</v>
      </c>
      <c r="F204" s="17" t="str">
        <f>$B$1&amp;"."&amp;REPT("0",KHAIBAO!$B$2-LEN($D$107+42))&amp;($D$107+42)</f>
        <v>TN.001579</v>
      </c>
      <c r="H204" s="17" t="str">
        <f>$B$1&amp;"."&amp;REPT("0",KHAIBAO!$B$2-LEN($D$107+43))&amp;($D$107+43)</f>
        <v>TN.001580</v>
      </c>
    </row>
    <row r="205" s="12" customFormat="1" ht="6" customHeight="1"/>
    <row r="206" spans="2:8" s="13" customFormat="1" ht="13.5" customHeight="1">
      <c r="B206" s="19" t="str">
        <f>KHAIBAO!$B$1</f>
        <v>THƯ VIỆN TỈNH BẮC KẠN</v>
      </c>
      <c r="D206" s="19" t="str">
        <f>KHAIBAO!$B$1</f>
        <v>THƯ VIỆN TỈNH BẮC KẠN</v>
      </c>
      <c r="F206" s="19" t="str">
        <f>KHAIBAO!$B$1</f>
        <v>THƯ VIỆN TỈNH BẮC KẠN</v>
      </c>
      <c r="H206" s="19" t="str">
        <f>KHAIBAO!$B$1</f>
        <v>THƯ VIỆN TỈNH BẮC KẠN</v>
      </c>
    </row>
    <row r="207" spans="2:8" s="14" customFormat="1" ht="23.25" customHeight="1">
      <c r="B207" s="14" t="str">
        <f>"*"&amp;B208&amp;"*"</f>
        <v>*TN.001581*</v>
      </c>
      <c r="D207" s="14" t="str">
        <f>"*"&amp;D208&amp;"*"</f>
        <v>*TN.001582*</v>
      </c>
      <c r="F207" s="14" t="str">
        <f>"*"&amp;F208&amp;"*"</f>
        <v>*TN.001583*</v>
      </c>
      <c r="H207" s="14" t="str">
        <f>"*"&amp;H208&amp;"*"</f>
        <v>*TN.001584*</v>
      </c>
    </row>
    <row r="208" spans="2:8" s="17" customFormat="1" ht="20.25" customHeight="1">
      <c r="B208" s="17" t="str">
        <f>$B$1&amp;"."&amp;REPT("0",KHAIBAO!$B$2-LEN($D$107+44))&amp;$D$107+44</f>
        <v>TN.001581</v>
      </c>
      <c r="D208" s="17" t="str">
        <f>$B$1&amp;"."&amp;REPT("0",KHAIBAO!$B$2-LEN($D$107+45))&amp;($D$107+45)</f>
        <v>TN.001582</v>
      </c>
      <c r="F208" s="17" t="str">
        <f>$B$1&amp;"."&amp;REPT("0",KHAIBAO!$B$2-LEN($D$107+46))&amp;($D$107+46)</f>
        <v>TN.001583</v>
      </c>
      <c r="H208" s="17" t="str">
        <f>$B$1&amp;"."&amp;REPT("0",KHAIBAO!$B$2-LEN($D$107+47))&amp;($D$107+47)</f>
        <v>TN.001584</v>
      </c>
    </row>
    <row r="209" s="12" customFormat="1" ht="6" customHeight="1"/>
    <row r="213" spans="2:8" s="12" customFormat="1" ht="27.75" customHeight="1">
      <c r="B213" s="20" t="s">
        <v>5</v>
      </c>
      <c r="D213" s="20">
        <f>(H213-1)*48+1</f>
        <v>1633</v>
      </c>
      <c r="F213" s="21">
        <f>D213+47</f>
        <v>1680</v>
      </c>
      <c r="H213" s="18">
        <f>H160+1</f>
        <v>35</v>
      </c>
    </row>
    <row r="214" s="12" customFormat="1" ht="6.75" customHeight="1"/>
    <row r="215" spans="2:8" s="13" customFormat="1" ht="13.5" customHeight="1">
      <c r="B215" s="19" t="str">
        <f>KHAIBAO!$B$1</f>
        <v>THƯ VIỆN TỈNH BẮC KẠN</v>
      </c>
      <c r="D215" s="19" t="str">
        <f>KHAIBAO!$B$1</f>
        <v>THƯ VIỆN TỈNH BẮC KẠN</v>
      </c>
      <c r="F215" s="19" t="str">
        <f>KHAIBAO!$B$1</f>
        <v>THƯ VIỆN TỈNH BẮC KẠN</v>
      </c>
      <c r="H215" s="19" t="str">
        <f>KHAIBAO!$B$1</f>
        <v>THƯ VIỆN TỈNH BẮC KẠN</v>
      </c>
    </row>
    <row r="216" spans="2:15" s="14" customFormat="1" ht="23.25" customHeight="1">
      <c r="B216" s="14" t="str">
        <f>"*"&amp;B217&amp;"*"</f>
        <v>*TN.001633*</v>
      </c>
      <c r="D216" s="14" t="str">
        <f>"*"&amp;D217&amp;"*"</f>
        <v>*TN.001634*</v>
      </c>
      <c r="F216" s="14" t="str">
        <f>"*"&amp;F217&amp;"*"</f>
        <v>*TN.001635*</v>
      </c>
      <c r="H216" s="14" t="str">
        <f>"*"&amp;H217&amp;"*"</f>
        <v>*TN.001636*</v>
      </c>
      <c r="J216" s="15"/>
      <c r="K216" s="16"/>
      <c r="L216" s="15"/>
      <c r="M216" s="15"/>
      <c r="N216" s="15"/>
      <c r="O216" s="15"/>
    </row>
    <row r="217" spans="2:8" s="17" customFormat="1" ht="20.25" customHeight="1">
      <c r="B217" s="17" t="str">
        <f>$B$1&amp;"."&amp;REPT("0",KHAIBAO!$B$2-LEN($D$213))&amp;$D$213</f>
        <v>TN.001633</v>
      </c>
      <c r="D217" s="17" t="str">
        <f>$B$1&amp;"."&amp;REPT("0",KHAIBAO!$B$2-LEN($D$213+1))&amp;($D$213+1)</f>
        <v>TN.001634</v>
      </c>
      <c r="F217" s="17" t="str">
        <f>$B$1&amp;"."&amp;REPT("0",KHAIBAO!$B$2-LEN($D$213+2))&amp;($D$213+2)</f>
        <v>TN.001635</v>
      </c>
      <c r="H217" s="17" t="str">
        <f>$B$1&amp;"."&amp;REPT("0",KHAIBAO!$B$2-LEN($D$213+3))&amp;($D$213+3)</f>
        <v>TN.001636</v>
      </c>
    </row>
    <row r="218" s="12" customFormat="1" ht="6" customHeight="1"/>
    <row r="219" spans="2:8" s="13" customFormat="1" ht="13.5" customHeight="1">
      <c r="B219" s="19" t="str">
        <f>KHAIBAO!$B$1</f>
        <v>THƯ VIỆN TỈNH BẮC KẠN</v>
      </c>
      <c r="D219" s="19" t="str">
        <f>KHAIBAO!$B$1</f>
        <v>THƯ VIỆN TỈNH BẮC KẠN</v>
      </c>
      <c r="F219" s="19" t="str">
        <f>KHAIBAO!$B$1</f>
        <v>THƯ VIỆN TỈNH BẮC KẠN</v>
      </c>
      <c r="H219" s="19" t="str">
        <f>KHAIBAO!$B$1</f>
        <v>THƯ VIỆN TỈNH BẮC KẠN</v>
      </c>
    </row>
    <row r="220" spans="2:8" s="14" customFormat="1" ht="23.25" customHeight="1">
      <c r="B220" s="14" t="str">
        <f>"*"&amp;B221&amp;"*"</f>
        <v>*TN.001637*</v>
      </c>
      <c r="D220" s="14" t="str">
        <f>"*"&amp;D221&amp;"*"</f>
        <v>*TN.001638*</v>
      </c>
      <c r="F220" s="14" t="str">
        <f>"*"&amp;F221&amp;"*"</f>
        <v>*TN.001639*</v>
      </c>
      <c r="H220" s="14" t="str">
        <f>"*"&amp;H221&amp;"*"</f>
        <v>*TN.001640*</v>
      </c>
    </row>
    <row r="221" spans="2:8" s="17" customFormat="1" ht="20.25" customHeight="1">
      <c r="B221" s="17" t="str">
        <f>$B$1&amp;"."&amp;REPT("0",KHAIBAO!$B$2-LEN($D$213+4))&amp;$D$213+4</f>
        <v>TN.001637</v>
      </c>
      <c r="D221" s="17" t="str">
        <f>$B$1&amp;"."&amp;REPT("0",KHAIBAO!$B$2-LEN($D$213+5))&amp;($D$213+5)</f>
        <v>TN.001638</v>
      </c>
      <c r="F221" s="17" t="str">
        <f>$B$1&amp;"."&amp;REPT("0",KHAIBAO!$B$2-LEN($D$213+6))&amp;($D$213+6)</f>
        <v>TN.001639</v>
      </c>
      <c r="H221" s="17" t="str">
        <f>$B$1&amp;"."&amp;REPT("0",KHAIBAO!$B$2-LEN($D$213+7))&amp;($D$213+7)</f>
        <v>TN.001640</v>
      </c>
    </row>
    <row r="222" s="12" customFormat="1" ht="6" customHeight="1"/>
    <row r="223" spans="2:8" s="13" customFormat="1" ht="13.5" customHeight="1">
      <c r="B223" s="19" t="str">
        <f>KHAIBAO!$B$1</f>
        <v>THƯ VIỆN TỈNH BẮC KẠN</v>
      </c>
      <c r="D223" s="19" t="str">
        <f>KHAIBAO!$B$1</f>
        <v>THƯ VIỆN TỈNH BẮC KẠN</v>
      </c>
      <c r="F223" s="19" t="str">
        <f>KHAIBAO!$B$1</f>
        <v>THƯ VIỆN TỈNH BẮC KẠN</v>
      </c>
      <c r="H223" s="19" t="str">
        <f>KHAIBAO!$B$1</f>
        <v>THƯ VIỆN TỈNH BẮC KẠN</v>
      </c>
    </row>
    <row r="224" spans="2:8" s="14" customFormat="1" ht="23.25" customHeight="1">
      <c r="B224" s="14" t="str">
        <f>"*"&amp;B225&amp;"*"</f>
        <v>*TN.001641*</v>
      </c>
      <c r="D224" s="14" t="str">
        <f>"*"&amp;D225&amp;"*"</f>
        <v>*TN.001642*</v>
      </c>
      <c r="F224" s="14" t="str">
        <f>"*"&amp;F225&amp;"*"</f>
        <v>*TN.001643*</v>
      </c>
      <c r="H224" s="14" t="str">
        <f>"*"&amp;H225&amp;"*"</f>
        <v>*TN.001644*</v>
      </c>
    </row>
    <row r="225" spans="2:8" s="17" customFormat="1" ht="20.25" customHeight="1">
      <c r="B225" s="17" t="str">
        <f>$B$1&amp;"."&amp;REPT("0",KHAIBAO!$B$2-LEN($D$213+8))&amp;$D$213+8</f>
        <v>TN.001641</v>
      </c>
      <c r="D225" s="17" t="str">
        <f>$B$1&amp;"."&amp;REPT("0",KHAIBAO!$B$2-LEN($D$213+9))&amp;($D$213+9)</f>
        <v>TN.001642</v>
      </c>
      <c r="F225" s="17" t="str">
        <f>$B$1&amp;"."&amp;REPT("0",KHAIBAO!$B$2-LEN($D$213+10))&amp;($D$213+10)</f>
        <v>TN.001643</v>
      </c>
      <c r="H225" s="17" t="str">
        <f>$B$1&amp;"."&amp;REPT("0",KHAIBAO!$B$2-LEN($D$213+11))&amp;($D$213+11)</f>
        <v>TN.001644</v>
      </c>
    </row>
    <row r="226" s="12" customFormat="1" ht="6" customHeight="1"/>
    <row r="227" spans="2:8" s="13" customFormat="1" ht="12" customHeight="1">
      <c r="B227" s="19" t="str">
        <f>KHAIBAO!$B$1</f>
        <v>THƯ VIỆN TỈNH BẮC KẠN</v>
      </c>
      <c r="D227" s="19" t="str">
        <f>KHAIBAO!$B$1</f>
        <v>THƯ VIỆN TỈNH BẮC KẠN</v>
      </c>
      <c r="F227" s="19" t="str">
        <f>KHAIBAO!$B$1</f>
        <v>THƯ VIỆN TỈNH BẮC KẠN</v>
      </c>
      <c r="H227" s="19" t="str">
        <f>KHAIBAO!$B$1</f>
        <v>THƯ VIỆN TỈNH BẮC KẠN</v>
      </c>
    </row>
    <row r="228" spans="2:8" s="14" customFormat="1" ht="23.25" customHeight="1">
      <c r="B228" s="14" t="str">
        <f>"*"&amp;B229&amp;"*"</f>
        <v>*TN.001645*</v>
      </c>
      <c r="D228" s="14" t="str">
        <f>"*"&amp;D229&amp;"*"</f>
        <v>*TN.001646*</v>
      </c>
      <c r="F228" s="14" t="str">
        <f>"*"&amp;F229&amp;"*"</f>
        <v>*TN.001647*</v>
      </c>
      <c r="H228" s="14" t="str">
        <f>"*"&amp;H229&amp;"*"</f>
        <v>*TN.001648*</v>
      </c>
    </row>
    <row r="229" spans="2:8" s="17" customFormat="1" ht="20.25" customHeight="1">
      <c r="B229" s="17" t="str">
        <f>$B$1&amp;"."&amp;REPT("0",KHAIBAO!$B$2-LEN($D$213+12))&amp;$D$213+12</f>
        <v>TN.001645</v>
      </c>
      <c r="D229" s="17" t="str">
        <f>$B$1&amp;"."&amp;REPT("0",KHAIBAO!$B$2-LEN($D$213+13))&amp;($D$213+13)</f>
        <v>TN.001646</v>
      </c>
      <c r="F229" s="17" t="str">
        <f>$B$1&amp;"."&amp;REPT("0",KHAIBAO!$B$2-LEN($D$213+14))&amp;($D$213+14)</f>
        <v>TN.001647</v>
      </c>
      <c r="H229" s="17" t="str">
        <f>$B$1&amp;"."&amp;REPT("0",KHAIBAO!$B$2-LEN($D$213+15))&amp;($D$213+15)</f>
        <v>TN.001648</v>
      </c>
    </row>
    <row r="230" s="12" customFormat="1" ht="6" customHeight="1"/>
    <row r="231" spans="2:8" s="13" customFormat="1" ht="13.5" customHeight="1">
      <c r="B231" s="19" t="str">
        <f>KHAIBAO!$B$1</f>
        <v>THƯ VIỆN TỈNH BẮC KẠN</v>
      </c>
      <c r="D231" s="19" t="str">
        <f>KHAIBAO!$B$1</f>
        <v>THƯ VIỆN TỈNH BẮC KẠN</v>
      </c>
      <c r="F231" s="19" t="str">
        <f>KHAIBAO!$B$1</f>
        <v>THƯ VIỆN TỈNH BẮC KẠN</v>
      </c>
      <c r="H231" s="19" t="str">
        <f>KHAIBAO!$B$1</f>
        <v>THƯ VIỆN TỈNH BẮC KẠN</v>
      </c>
    </row>
    <row r="232" spans="2:8" s="14" customFormat="1" ht="23.25" customHeight="1">
      <c r="B232" s="14" t="str">
        <f>"*"&amp;B233&amp;"*"</f>
        <v>*TN.001649*</v>
      </c>
      <c r="D232" s="14" t="str">
        <f>"*"&amp;D233&amp;"*"</f>
        <v>*TN.001650*</v>
      </c>
      <c r="F232" s="14" t="str">
        <f>"*"&amp;F233&amp;"*"</f>
        <v>*TN.001651*</v>
      </c>
      <c r="H232" s="14" t="str">
        <f>"*"&amp;H233&amp;"*"</f>
        <v>*TN.001652*</v>
      </c>
    </row>
    <row r="233" spans="2:8" s="17" customFormat="1" ht="20.25" customHeight="1">
      <c r="B233" s="17" t="str">
        <f>$B$1&amp;"."&amp;REPT("0",KHAIBAO!$B$2-LEN($D$213+16))&amp;$D$213+16</f>
        <v>TN.001649</v>
      </c>
      <c r="D233" s="17" t="str">
        <f>$B$1&amp;"."&amp;REPT("0",KHAIBAO!$B$2-LEN($D$213+17))&amp;($D$213+17)</f>
        <v>TN.001650</v>
      </c>
      <c r="F233" s="17" t="str">
        <f>$B$1&amp;"."&amp;REPT("0",KHAIBAO!$B$2-LEN($D$213+18))&amp;($D$213+18)</f>
        <v>TN.001651</v>
      </c>
      <c r="H233" s="17" t="str">
        <f>$B$1&amp;"."&amp;REPT("0",KHAIBAO!$B$2-LEN($D$213+19))&amp;($D$213+19)</f>
        <v>TN.001652</v>
      </c>
    </row>
    <row r="234" s="12" customFormat="1" ht="6" customHeight="1"/>
    <row r="235" spans="2:8" s="13" customFormat="1" ht="13.5" customHeight="1">
      <c r="B235" s="19" t="str">
        <f>KHAIBAO!$B$1</f>
        <v>THƯ VIỆN TỈNH BẮC KẠN</v>
      </c>
      <c r="D235" s="19" t="str">
        <f>KHAIBAO!$B$1</f>
        <v>THƯ VIỆN TỈNH BẮC KẠN</v>
      </c>
      <c r="F235" s="19" t="str">
        <f>KHAIBAO!$B$1</f>
        <v>THƯ VIỆN TỈNH BẮC KẠN</v>
      </c>
      <c r="H235" s="19" t="str">
        <f>KHAIBAO!$B$1</f>
        <v>THƯ VIỆN TỈNH BẮC KẠN</v>
      </c>
    </row>
    <row r="236" spans="2:8" s="14" customFormat="1" ht="23.25" customHeight="1">
      <c r="B236" s="14" t="str">
        <f>"*"&amp;B237&amp;"*"</f>
        <v>*TN.001653*</v>
      </c>
      <c r="D236" s="14" t="str">
        <f>"*"&amp;D237&amp;"*"</f>
        <v>*TN.001654*</v>
      </c>
      <c r="F236" s="14" t="str">
        <f>"*"&amp;F237&amp;"*"</f>
        <v>*TN.001655*</v>
      </c>
      <c r="H236" s="14" t="str">
        <f>"*"&amp;H237&amp;"*"</f>
        <v>*TN.001656*</v>
      </c>
    </row>
    <row r="237" spans="2:8" s="17" customFormat="1" ht="20.25" customHeight="1">
      <c r="B237" s="17" t="str">
        <f>$B$1&amp;"."&amp;REPT("0",KHAIBAO!$B$2-LEN($D$213+20))&amp;$D$213+20</f>
        <v>TN.001653</v>
      </c>
      <c r="D237" s="17" t="str">
        <f>$B$1&amp;"."&amp;REPT("0",KHAIBAO!$B$2-LEN($D$213+21))&amp;($D$213+21)</f>
        <v>TN.001654</v>
      </c>
      <c r="F237" s="17" t="str">
        <f>$B$1&amp;"."&amp;REPT("0",KHAIBAO!$B$2-LEN($D$213+22))&amp;($D$213+22)</f>
        <v>TN.001655</v>
      </c>
      <c r="H237" s="17" t="str">
        <f>$B$1&amp;"."&amp;REPT("0",KHAIBAO!$B$2-LEN($D$213+23))&amp;($D$213+23)</f>
        <v>TN.001656</v>
      </c>
    </row>
    <row r="238" s="12" customFormat="1" ht="6" customHeight="1"/>
    <row r="239" spans="2:8" s="13" customFormat="1" ht="13.5" customHeight="1">
      <c r="B239" s="19" t="str">
        <f>KHAIBAO!$B$1</f>
        <v>THƯ VIỆN TỈNH BẮC KẠN</v>
      </c>
      <c r="D239" s="19" t="str">
        <f>KHAIBAO!$B$1</f>
        <v>THƯ VIỆN TỈNH BẮC KẠN</v>
      </c>
      <c r="F239" s="19" t="str">
        <f>KHAIBAO!$B$1</f>
        <v>THƯ VIỆN TỈNH BẮC KẠN</v>
      </c>
      <c r="H239" s="19" t="str">
        <f>KHAIBAO!$B$1</f>
        <v>THƯ VIỆN TỈNH BẮC KẠN</v>
      </c>
    </row>
    <row r="240" spans="2:8" s="14" customFormat="1" ht="23.25" customHeight="1">
      <c r="B240" s="14" t="str">
        <f>"*"&amp;B241&amp;"*"</f>
        <v>*TN.001657*</v>
      </c>
      <c r="D240" s="14" t="str">
        <f>"*"&amp;D241&amp;"*"</f>
        <v>*TN.001658*</v>
      </c>
      <c r="F240" s="14" t="str">
        <f>"*"&amp;F241&amp;"*"</f>
        <v>*TN.001659*</v>
      </c>
      <c r="H240" s="14" t="str">
        <f>"*"&amp;H241&amp;"*"</f>
        <v>*TN.001660*</v>
      </c>
    </row>
    <row r="241" spans="2:8" s="17" customFormat="1" ht="20.25" customHeight="1">
      <c r="B241" s="17" t="str">
        <f>$B$1&amp;"."&amp;REPT("0",KHAIBAO!$B$2-LEN($D$213+24))&amp;$D$213+24</f>
        <v>TN.001657</v>
      </c>
      <c r="D241" s="17" t="str">
        <f>$B$1&amp;"."&amp;REPT("0",KHAIBAO!$B$2-LEN($D$213+25))&amp;($D$213+25)</f>
        <v>TN.001658</v>
      </c>
      <c r="F241" s="17" t="str">
        <f>$B$1&amp;"."&amp;REPT("0",KHAIBAO!$B$2-LEN($D$213+26))&amp;($D$213+26)</f>
        <v>TN.001659</v>
      </c>
      <c r="H241" s="17" t="str">
        <f>$B$1&amp;"."&amp;REPT("0",KHAIBAO!$B$2-LEN($D$213+27))&amp;($D$213+27)</f>
        <v>TN.001660</v>
      </c>
    </row>
    <row r="242" s="12" customFormat="1" ht="6" customHeight="1"/>
    <row r="243" spans="2:8" s="13" customFormat="1" ht="13.5" customHeight="1">
      <c r="B243" s="19" t="str">
        <f>KHAIBAO!$B$1</f>
        <v>THƯ VIỆN TỈNH BẮC KẠN</v>
      </c>
      <c r="D243" s="19" t="str">
        <f>KHAIBAO!$B$1</f>
        <v>THƯ VIỆN TỈNH BẮC KẠN</v>
      </c>
      <c r="F243" s="19" t="str">
        <f>KHAIBAO!$B$1</f>
        <v>THƯ VIỆN TỈNH BẮC KẠN</v>
      </c>
      <c r="H243" s="19" t="str">
        <f>KHAIBAO!$B$1</f>
        <v>THƯ VIỆN TỈNH BẮC KẠN</v>
      </c>
    </row>
    <row r="244" spans="2:8" s="14" customFormat="1" ht="23.25" customHeight="1">
      <c r="B244" s="14" t="str">
        <f>"*"&amp;B245&amp;"*"</f>
        <v>*TN.001661*</v>
      </c>
      <c r="D244" s="14" t="str">
        <f>"*"&amp;D245&amp;"*"</f>
        <v>*TN.001662*</v>
      </c>
      <c r="F244" s="14" t="str">
        <f>"*"&amp;F245&amp;"*"</f>
        <v>*TN.001663*</v>
      </c>
      <c r="H244" s="14" t="str">
        <f>"*"&amp;H245&amp;"*"</f>
        <v>*TN.001664*</v>
      </c>
    </row>
    <row r="245" spans="2:8" s="17" customFormat="1" ht="20.25" customHeight="1">
      <c r="B245" s="17" t="str">
        <f>$B$1&amp;"."&amp;REPT("0",KHAIBAO!$B$2-LEN($D$213+28))&amp;$D$213+28</f>
        <v>TN.001661</v>
      </c>
      <c r="D245" s="17" t="str">
        <f>$B$1&amp;"."&amp;REPT("0",KHAIBAO!$B$2-LEN($D$213+29))&amp;($D$213+29)</f>
        <v>TN.001662</v>
      </c>
      <c r="F245" s="17" t="str">
        <f>$B$1&amp;"."&amp;REPT("0",KHAIBAO!$B$2-LEN($D$213+30))&amp;($D$213+30)</f>
        <v>TN.001663</v>
      </c>
      <c r="H245" s="17" t="str">
        <f>$B$1&amp;"."&amp;REPT("0",KHAIBAO!$B$2-LEN($D$213+31))&amp;($D$213+31)</f>
        <v>TN.001664</v>
      </c>
    </row>
    <row r="246" s="12" customFormat="1" ht="6" customHeight="1"/>
    <row r="247" spans="2:8" s="13" customFormat="1" ht="13.5" customHeight="1">
      <c r="B247" s="19" t="str">
        <f>KHAIBAO!$B$1</f>
        <v>THƯ VIỆN TỈNH BẮC KẠN</v>
      </c>
      <c r="D247" s="19" t="str">
        <f>KHAIBAO!$B$1</f>
        <v>THƯ VIỆN TỈNH BẮC KẠN</v>
      </c>
      <c r="F247" s="19" t="str">
        <f>KHAIBAO!$B$1</f>
        <v>THƯ VIỆN TỈNH BẮC KẠN</v>
      </c>
      <c r="H247" s="19" t="str">
        <f>KHAIBAO!$B$1</f>
        <v>THƯ VIỆN TỈNH BẮC KẠN</v>
      </c>
    </row>
    <row r="248" spans="2:8" s="14" customFormat="1" ht="23.25" customHeight="1">
      <c r="B248" s="14" t="str">
        <f>"*"&amp;B249&amp;"*"</f>
        <v>*TN.001665*</v>
      </c>
      <c r="D248" s="14" t="str">
        <f>"*"&amp;D249&amp;"*"</f>
        <v>*TN.001666*</v>
      </c>
      <c r="F248" s="14" t="str">
        <f>"*"&amp;F249&amp;"*"</f>
        <v>*TN.001667*</v>
      </c>
      <c r="H248" s="14" t="str">
        <f>"*"&amp;H249&amp;"*"</f>
        <v>*TN.001668*</v>
      </c>
    </row>
    <row r="249" spans="2:8" s="17" customFormat="1" ht="20.25" customHeight="1">
      <c r="B249" s="17" t="str">
        <f>$B$1&amp;"."&amp;REPT("0",KHAIBAO!$B$2-LEN($D$213+32))&amp;$D$213+32</f>
        <v>TN.001665</v>
      </c>
      <c r="D249" s="17" t="str">
        <f>$B$1&amp;"."&amp;REPT("0",KHAIBAO!$B$2-LEN($D$213+33))&amp;($D$213+33)</f>
        <v>TN.001666</v>
      </c>
      <c r="F249" s="17" t="str">
        <f>$B$1&amp;"."&amp;REPT("0",KHAIBAO!$B$2-LEN($D$213+34))&amp;($D$213+34)</f>
        <v>TN.001667</v>
      </c>
      <c r="H249" s="17" t="str">
        <f>$B$1&amp;"."&amp;REPT("0",KHAIBAO!$B$2-LEN($D$213+35))&amp;($D$213+35)</f>
        <v>TN.001668</v>
      </c>
    </row>
    <row r="250" s="12" customFormat="1" ht="6" customHeight="1"/>
    <row r="251" spans="2:8" s="13" customFormat="1" ht="13.5" customHeight="1">
      <c r="B251" s="19" t="str">
        <f>KHAIBAO!$B$1</f>
        <v>THƯ VIỆN TỈNH BẮC KẠN</v>
      </c>
      <c r="D251" s="19" t="str">
        <f>KHAIBAO!$B$1</f>
        <v>THƯ VIỆN TỈNH BẮC KẠN</v>
      </c>
      <c r="F251" s="19" t="str">
        <f>KHAIBAO!$B$1</f>
        <v>THƯ VIỆN TỈNH BẮC KẠN</v>
      </c>
      <c r="H251" s="19" t="str">
        <f>KHAIBAO!$B$1</f>
        <v>THƯ VIỆN TỈNH BẮC KẠN</v>
      </c>
    </row>
    <row r="252" spans="2:8" s="14" customFormat="1" ht="23.25" customHeight="1">
      <c r="B252" s="14" t="str">
        <f>"*"&amp;B253&amp;"*"</f>
        <v>*TN.001669*</v>
      </c>
      <c r="D252" s="14" t="str">
        <f>"*"&amp;D253&amp;"*"</f>
        <v>*TN.001670*</v>
      </c>
      <c r="F252" s="14" t="str">
        <f>"*"&amp;F253&amp;"*"</f>
        <v>*TN.001671*</v>
      </c>
      <c r="H252" s="14" t="str">
        <f>"*"&amp;H253&amp;"*"</f>
        <v>*TN.001672*</v>
      </c>
    </row>
    <row r="253" spans="2:8" s="17" customFormat="1" ht="20.25" customHeight="1">
      <c r="B253" s="17" t="str">
        <f>$B$1&amp;"."&amp;REPT("0",KHAIBAO!$B$2-LEN($D$213+36))&amp;$D$213+36</f>
        <v>TN.001669</v>
      </c>
      <c r="D253" s="17" t="str">
        <f>$B$1&amp;"."&amp;REPT("0",KHAIBAO!$B$2-LEN($D$213+37))&amp;($D$213+37)</f>
        <v>TN.001670</v>
      </c>
      <c r="F253" s="17" t="str">
        <f>$B$1&amp;"."&amp;REPT("0",KHAIBAO!$B$2-LEN($D$213+38))&amp;($D$213+38)</f>
        <v>TN.001671</v>
      </c>
      <c r="H253" s="17" t="str">
        <f>$B$1&amp;"."&amp;REPT("0",KHAIBAO!$B$2-LEN($D$213+39))&amp;($D$213+39)</f>
        <v>TN.001672</v>
      </c>
    </row>
    <row r="254" s="12" customFormat="1" ht="6" customHeight="1"/>
    <row r="255" spans="2:8" s="13" customFormat="1" ht="13.5" customHeight="1">
      <c r="B255" s="19" t="str">
        <f>KHAIBAO!$B$1</f>
        <v>THƯ VIỆN TỈNH BẮC KẠN</v>
      </c>
      <c r="D255" s="19" t="str">
        <f>KHAIBAO!$B$1</f>
        <v>THƯ VIỆN TỈNH BẮC KẠN</v>
      </c>
      <c r="F255" s="19" t="str">
        <f>KHAIBAO!$B$1</f>
        <v>THƯ VIỆN TỈNH BẮC KẠN</v>
      </c>
      <c r="H255" s="19" t="str">
        <f>KHAIBAO!$B$1</f>
        <v>THƯ VIỆN TỈNH BẮC KẠN</v>
      </c>
    </row>
    <row r="256" spans="2:8" s="14" customFormat="1" ht="23.25" customHeight="1">
      <c r="B256" s="14" t="str">
        <f>"*"&amp;B257&amp;"*"</f>
        <v>*TN.001673*</v>
      </c>
      <c r="D256" s="14" t="str">
        <f>"*"&amp;D257&amp;"*"</f>
        <v>*TN.001674*</v>
      </c>
      <c r="F256" s="14" t="str">
        <f>"*"&amp;F257&amp;"*"</f>
        <v>*TN.001675*</v>
      </c>
      <c r="H256" s="14" t="str">
        <f>"*"&amp;H257&amp;"*"</f>
        <v>*TN.001676*</v>
      </c>
    </row>
    <row r="257" spans="2:8" s="17" customFormat="1" ht="20.25" customHeight="1">
      <c r="B257" s="17" t="str">
        <f>$B$1&amp;"."&amp;REPT("0",KHAIBAO!$B$2-LEN($D$213+40))&amp;$D$213+40</f>
        <v>TN.001673</v>
      </c>
      <c r="D257" s="17" t="str">
        <f>$B$1&amp;"."&amp;REPT("0",KHAIBAO!$B$2-LEN($D$213+41))&amp;($D$213+41)</f>
        <v>TN.001674</v>
      </c>
      <c r="F257" s="17" t="str">
        <f>$B$1&amp;"."&amp;REPT("0",KHAIBAO!$B$2-LEN($D$213+42))&amp;($D$213+42)</f>
        <v>TN.001675</v>
      </c>
      <c r="H257" s="17" t="str">
        <f>$B$1&amp;"."&amp;REPT("0",KHAIBAO!$B$2-LEN($D$213+43))&amp;($D$213+43)</f>
        <v>TN.001676</v>
      </c>
    </row>
    <row r="258" s="12" customFormat="1" ht="6" customHeight="1"/>
    <row r="259" spans="2:8" s="13" customFormat="1" ht="13.5" customHeight="1">
      <c r="B259" s="19" t="str">
        <f>KHAIBAO!$B$1</f>
        <v>THƯ VIỆN TỈNH BẮC KẠN</v>
      </c>
      <c r="D259" s="19" t="str">
        <f>KHAIBAO!$B$1</f>
        <v>THƯ VIỆN TỈNH BẮC KẠN</v>
      </c>
      <c r="F259" s="19" t="str">
        <f>KHAIBAO!$B$1</f>
        <v>THƯ VIỆN TỈNH BẮC KẠN</v>
      </c>
      <c r="H259" s="19" t="str">
        <f>KHAIBAO!$B$1</f>
        <v>THƯ VIỆN TỈNH BẮC KẠN</v>
      </c>
    </row>
    <row r="260" spans="2:8" s="14" customFormat="1" ht="23.25" customHeight="1">
      <c r="B260" s="14" t="str">
        <f>"*"&amp;B261&amp;"*"</f>
        <v>*TN.001677*</v>
      </c>
      <c r="D260" s="14" t="str">
        <f>"*"&amp;D261&amp;"*"</f>
        <v>*TN.001678*</v>
      </c>
      <c r="F260" s="14" t="str">
        <f>"*"&amp;F261&amp;"*"</f>
        <v>*TN.001679*</v>
      </c>
      <c r="H260" s="14" t="str">
        <f>"*"&amp;H261&amp;"*"</f>
        <v>*TN.001680*</v>
      </c>
    </row>
    <row r="261" spans="2:8" s="17" customFormat="1" ht="20.25" customHeight="1">
      <c r="B261" s="17" t="str">
        <f>$B$1&amp;"."&amp;REPT("0",KHAIBAO!$B$2-LEN($D$213+44))&amp;$D$213+44</f>
        <v>TN.001677</v>
      </c>
      <c r="D261" s="17" t="str">
        <f>$B$1&amp;"."&amp;REPT("0",KHAIBAO!$B$2-LEN($D$213+45))&amp;($D$213+45)</f>
        <v>TN.001678</v>
      </c>
      <c r="F261" s="17" t="str">
        <f>$B$1&amp;"."&amp;REPT("0",KHAIBAO!$B$2-LEN($D$213+46))&amp;($D$213+46)</f>
        <v>TN.001679</v>
      </c>
      <c r="H261" s="17" t="str">
        <f>$B$1&amp;"."&amp;REPT("0",KHAIBAO!$B$2-LEN($D$213+47))&amp;($D$213+47)</f>
        <v>TN.001680</v>
      </c>
    </row>
    <row r="262" s="12" customFormat="1" ht="6" customHeight="1"/>
  </sheetData>
  <sheetProtection/>
  <printOptions/>
  <pageMargins left="0.2755905511811024" right="0" top="0.3937007874015748" bottom="0.15748031496062992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3"/>
  <sheetViews>
    <sheetView zoomScalePageLayoutView="0" workbookViewId="0" topLeftCell="A22">
      <selection activeCell="A1" sqref="A1:IV50"/>
    </sheetView>
  </sheetViews>
  <sheetFormatPr defaultColWidth="8.8515625" defaultRowHeight="12.75"/>
  <cols>
    <col min="1" max="1" width="0.9921875" style="0" customWidth="1"/>
    <col min="2" max="2" width="23.57421875" style="0" customWidth="1"/>
    <col min="3" max="3" width="1.28515625" style="0" customWidth="1"/>
    <col min="4" max="4" width="23.57421875" style="0" customWidth="1"/>
    <col min="5" max="5" width="1.28515625" style="0" customWidth="1"/>
    <col min="6" max="6" width="23.57421875" style="0" customWidth="1"/>
    <col min="7" max="7" width="1.28515625" style="0" customWidth="1"/>
    <col min="8" max="8" width="23.57421875" style="0" customWidth="1"/>
    <col min="9" max="9" width="1.28515625" style="0" customWidth="1"/>
  </cols>
  <sheetData>
    <row r="1" spans="2:8" s="12" customFormat="1" ht="27.75" customHeight="1">
      <c r="B1" s="20" t="s">
        <v>5</v>
      </c>
      <c r="D1" s="20">
        <f>(H1-1)*48+1</f>
        <v>1</v>
      </c>
      <c r="F1" s="21">
        <f>D1+47</f>
        <v>48</v>
      </c>
      <c r="H1" s="18">
        <v>1</v>
      </c>
    </row>
    <row r="2" s="12" customFormat="1" ht="6.75" customHeight="1"/>
    <row r="3" spans="2:8" s="13" customFormat="1" ht="13.5" customHeight="1">
      <c r="B3" s="19" t="str">
        <f>KHAIBAO!$B$1</f>
        <v>THƯ VIỆN TỈNH BẮC KẠN</v>
      </c>
      <c r="D3" s="19" t="str">
        <f>KHAIBAO!$B$1</f>
        <v>THƯ VIỆN TỈNH BẮC KẠN</v>
      </c>
      <c r="F3" s="19" t="str">
        <f>KHAIBAO!$B$1</f>
        <v>THƯ VIỆN TỈNH BẮC KẠN</v>
      </c>
      <c r="H3" s="19" t="str">
        <f>KHAIBAO!$B$1</f>
        <v>THƯ VIỆN TỈNH BẮC KẠN</v>
      </c>
    </row>
    <row r="4" spans="2:15" s="14" customFormat="1" ht="23.25" customHeight="1">
      <c r="B4" s="14" t="str">
        <f>"*"&amp;B5&amp;"*"</f>
        <v>*TN.000000*</v>
      </c>
      <c r="D4" s="14" t="str">
        <f>"*"&amp;D5&amp;"*"</f>
        <v>*TN.000001*</v>
      </c>
      <c r="F4" s="14" t="str">
        <f>"*"&amp;F5&amp;"*"</f>
        <v>*TN.000002*</v>
      </c>
      <c r="H4" s="14" t="str">
        <f>"*"&amp;H5&amp;"*"</f>
        <v>*TN.000003*</v>
      </c>
      <c r="J4" s="15"/>
      <c r="K4" s="16"/>
      <c r="L4" s="15"/>
      <c r="M4" s="15"/>
      <c r="N4" s="15"/>
      <c r="O4" s="15"/>
    </row>
    <row r="5" spans="2:8" s="17" customFormat="1" ht="20.25" customHeight="1">
      <c r="B5" s="17" t="str">
        <f>$B$1&amp;"."&amp;REPT("0",KHAIBAO!$B$2-LEN($D$213))&amp;$D$213</f>
        <v>TN.000000</v>
      </c>
      <c r="D5" s="17" t="str">
        <f>$B$1&amp;"."&amp;REPT("0",KHAIBAO!$B$2-LEN($D$213+1))&amp;($D$213+1)</f>
        <v>TN.000001</v>
      </c>
      <c r="F5" s="17" t="str">
        <f>$B$1&amp;"."&amp;REPT("0",KHAIBAO!$B$2-LEN($D$213+2))&amp;($D$213+2)</f>
        <v>TN.000002</v>
      </c>
      <c r="H5" s="17" t="str">
        <f>$B$1&amp;"."&amp;REPT("0",KHAIBAO!$B$2-LEN($D$213+3))&amp;($D$213+3)</f>
        <v>TN.000003</v>
      </c>
    </row>
    <row r="6" s="12" customFormat="1" ht="6" customHeight="1"/>
    <row r="7" spans="2:8" s="13" customFormat="1" ht="13.5" customHeight="1">
      <c r="B7" s="19" t="str">
        <f>KHAIBAO!$B$1</f>
        <v>THƯ VIỆN TỈNH BẮC KẠN</v>
      </c>
      <c r="D7" s="19" t="str">
        <f>KHAIBAO!$B$1</f>
        <v>THƯ VIỆN TỈNH BẮC KẠN</v>
      </c>
      <c r="F7" s="19" t="str">
        <f>KHAIBAO!$B$1</f>
        <v>THƯ VIỆN TỈNH BẮC KẠN</v>
      </c>
      <c r="H7" s="19" t="str">
        <f>KHAIBAO!$B$1</f>
        <v>THƯ VIỆN TỈNH BẮC KẠN</v>
      </c>
    </row>
    <row r="8" spans="2:8" s="14" customFormat="1" ht="23.25" customHeight="1">
      <c r="B8" s="14" t="str">
        <f>"*"&amp;B9&amp;"*"</f>
        <v>*TN.000004*</v>
      </c>
      <c r="D8" s="14" t="str">
        <f>"*"&amp;D9&amp;"*"</f>
        <v>*TN.000005*</v>
      </c>
      <c r="F8" s="14" t="str">
        <f>"*"&amp;F9&amp;"*"</f>
        <v>*TN.000006*</v>
      </c>
      <c r="H8" s="14" t="str">
        <f>"*"&amp;H9&amp;"*"</f>
        <v>*TN.000007*</v>
      </c>
    </row>
    <row r="9" spans="2:8" s="17" customFormat="1" ht="20.25" customHeight="1">
      <c r="B9" s="17" t="str">
        <f>$B$1&amp;"."&amp;REPT("0",KHAIBAO!$B$2-LEN($D$213+4))&amp;$D$213+4</f>
        <v>TN.000004</v>
      </c>
      <c r="D9" s="17" t="str">
        <f>$B$1&amp;"."&amp;REPT("0",KHAIBAO!$B$2-LEN($D$213+5))&amp;($D$213+5)</f>
        <v>TN.000005</v>
      </c>
      <c r="F9" s="17" t="str">
        <f>$B$1&amp;"."&amp;REPT("0",KHAIBAO!$B$2-LEN($D$213+6))&amp;($D$213+6)</f>
        <v>TN.000006</v>
      </c>
      <c r="H9" s="17" t="str">
        <f>$B$1&amp;"."&amp;REPT("0",KHAIBAO!$B$2-LEN($D$213+7))&amp;($D$213+7)</f>
        <v>TN.000007</v>
      </c>
    </row>
    <row r="10" s="12" customFormat="1" ht="6" customHeight="1"/>
    <row r="11" spans="2:8" s="13" customFormat="1" ht="13.5" customHeight="1">
      <c r="B11" s="19" t="str">
        <f>KHAIBAO!$B$1</f>
        <v>THƯ VIỆN TỈNH BẮC KẠN</v>
      </c>
      <c r="D11" s="19" t="str">
        <f>KHAIBAO!$B$1</f>
        <v>THƯ VIỆN TỈNH BẮC KẠN</v>
      </c>
      <c r="F11" s="19" t="str">
        <f>KHAIBAO!$B$1</f>
        <v>THƯ VIỆN TỈNH BẮC KẠN</v>
      </c>
      <c r="H11" s="19" t="str">
        <f>KHAIBAO!$B$1</f>
        <v>THƯ VIỆN TỈNH BẮC KẠN</v>
      </c>
    </row>
    <row r="12" spans="2:8" s="14" customFormat="1" ht="23.25" customHeight="1">
      <c r="B12" s="14" t="str">
        <f>"*"&amp;B13&amp;"*"</f>
        <v>*TN.000008*</v>
      </c>
      <c r="D12" s="14" t="str">
        <f>"*"&amp;D13&amp;"*"</f>
        <v>*TN.000009*</v>
      </c>
      <c r="F12" s="14" t="str">
        <f>"*"&amp;F13&amp;"*"</f>
        <v>*TN.000010*</v>
      </c>
      <c r="H12" s="14" t="str">
        <f>"*"&amp;H13&amp;"*"</f>
        <v>*TN.000011*</v>
      </c>
    </row>
    <row r="13" spans="2:8" s="17" customFormat="1" ht="20.25" customHeight="1">
      <c r="B13" s="17" t="str">
        <f>$B$1&amp;"."&amp;REPT("0",KHAIBAO!$B$2-LEN($D$213+8))&amp;$D$213+8</f>
        <v>TN.000008</v>
      </c>
      <c r="D13" s="17" t="str">
        <f>$B$1&amp;"."&amp;REPT("0",KHAIBAO!$B$2-LEN($D$213+9))&amp;($D$213+9)</f>
        <v>TN.000009</v>
      </c>
      <c r="F13" s="17" t="str">
        <f>$B$1&amp;"."&amp;REPT("0",KHAIBAO!$B$2-LEN($D$213+10))&amp;($D$213+10)</f>
        <v>TN.000010</v>
      </c>
      <c r="H13" s="17" t="str">
        <f>$B$1&amp;"."&amp;REPT("0",KHAIBAO!$B$2-LEN($D$213+11))&amp;($D$213+11)</f>
        <v>TN.000011</v>
      </c>
    </row>
    <row r="14" s="12" customFormat="1" ht="6" customHeight="1"/>
    <row r="15" spans="2:8" s="13" customFormat="1" ht="12" customHeight="1">
      <c r="B15" s="19" t="str">
        <f>KHAIBAO!$B$1</f>
        <v>THƯ VIỆN TỈNH BẮC KẠN</v>
      </c>
      <c r="D15" s="19" t="str">
        <f>KHAIBAO!$B$1</f>
        <v>THƯ VIỆN TỈNH BẮC KẠN</v>
      </c>
      <c r="F15" s="19" t="str">
        <f>KHAIBAO!$B$1</f>
        <v>THƯ VIỆN TỈNH BẮC KẠN</v>
      </c>
      <c r="H15" s="19" t="str">
        <f>KHAIBAO!$B$1</f>
        <v>THƯ VIỆN TỈNH BẮC KẠN</v>
      </c>
    </row>
    <row r="16" spans="2:8" s="14" customFormat="1" ht="23.25" customHeight="1">
      <c r="B16" s="14" t="str">
        <f>"*"&amp;B17&amp;"*"</f>
        <v>*TN.000012*</v>
      </c>
      <c r="D16" s="14" t="str">
        <f>"*"&amp;D17&amp;"*"</f>
        <v>*TN.000013*</v>
      </c>
      <c r="F16" s="14" t="str">
        <f>"*"&amp;F17&amp;"*"</f>
        <v>*TN.000014*</v>
      </c>
      <c r="H16" s="14" t="str">
        <f>"*"&amp;H17&amp;"*"</f>
        <v>*TN.000015*</v>
      </c>
    </row>
    <row r="17" spans="2:8" s="17" customFormat="1" ht="20.25" customHeight="1">
      <c r="B17" s="17" t="str">
        <f>$B$1&amp;"."&amp;REPT("0",KHAIBAO!$B$2-LEN($D$213+12))&amp;$D$213+12</f>
        <v>TN.000012</v>
      </c>
      <c r="D17" s="17" t="str">
        <f>$B$1&amp;"."&amp;REPT("0",KHAIBAO!$B$2-LEN($D$213+13))&amp;($D$213+13)</f>
        <v>TN.000013</v>
      </c>
      <c r="F17" s="17" t="str">
        <f>$B$1&amp;"."&amp;REPT("0",KHAIBAO!$B$2-LEN($D$213+14))&amp;($D$213+14)</f>
        <v>TN.000014</v>
      </c>
      <c r="H17" s="17" t="str">
        <f>$B$1&amp;"."&amp;REPT("0",KHAIBAO!$B$2-LEN($D$213+15))&amp;($D$213+15)</f>
        <v>TN.000015</v>
      </c>
    </row>
    <row r="18" s="12" customFormat="1" ht="6" customHeight="1"/>
    <row r="19" spans="2:8" s="13" customFormat="1" ht="13.5" customHeight="1">
      <c r="B19" s="19" t="str">
        <f>KHAIBAO!$B$1</f>
        <v>THƯ VIỆN TỈNH BẮC KẠN</v>
      </c>
      <c r="D19" s="19" t="str">
        <f>KHAIBAO!$B$1</f>
        <v>THƯ VIỆN TỈNH BẮC KẠN</v>
      </c>
      <c r="F19" s="19" t="str">
        <f>KHAIBAO!$B$1</f>
        <v>THƯ VIỆN TỈNH BẮC KẠN</v>
      </c>
      <c r="H19" s="19" t="str">
        <f>KHAIBAO!$B$1</f>
        <v>THƯ VIỆN TỈNH BẮC KẠN</v>
      </c>
    </row>
    <row r="20" spans="2:8" s="14" customFormat="1" ht="23.25" customHeight="1">
      <c r="B20" s="14" t="str">
        <f>"*"&amp;B21&amp;"*"</f>
        <v>*TN.000016*</v>
      </c>
      <c r="D20" s="14" t="str">
        <f>"*"&amp;D21&amp;"*"</f>
        <v>*TN.000017*</v>
      </c>
      <c r="F20" s="14" t="str">
        <f>"*"&amp;F21&amp;"*"</f>
        <v>*TN.000018*</v>
      </c>
      <c r="H20" s="14" t="str">
        <f>"*"&amp;H21&amp;"*"</f>
        <v>*TN.000019*</v>
      </c>
    </row>
    <row r="21" spans="2:8" s="17" customFormat="1" ht="20.25" customHeight="1">
      <c r="B21" s="17" t="str">
        <f>$B$1&amp;"."&amp;REPT("0",KHAIBAO!$B$2-LEN($D$213+16))&amp;$D$213+16</f>
        <v>TN.000016</v>
      </c>
      <c r="D21" s="17" t="str">
        <f>$B$1&amp;"."&amp;REPT("0",KHAIBAO!$B$2-LEN($D$213+17))&amp;($D$213+17)</f>
        <v>TN.000017</v>
      </c>
      <c r="F21" s="17" t="str">
        <f>$B$1&amp;"."&amp;REPT("0",KHAIBAO!$B$2-LEN($D$213+18))&amp;($D$213+18)</f>
        <v>TN.000018</v>
      </c>
      <c r="H21" s="17" t="str">
        <f>$B$1&amp;"."&amp;REPT("0",KHAIBAO!$B$2-LEN($D$213+19))&amp;($D$213+19)</f>
        <v>TN.000019</v>
      </c>
    </row>
    <row r="22" s="12" customFormat="1" ht="6" customHeight="1"/>
    <row r="23" spans="2:8" s="13" customFormat="1" ht="13.5" customHeight="1">
      <c r="B23" s="19" t="str">
        <f>KHAIBAO!$B$1</f>
        <v>THƯ VIỆN TỈNH BẮC KẠN</v>
      </c>
      <c r="D23" s="19" t="str">
        <f>KHAIBAO!$B$1</f>
        <v>THƯ VIỆN TỈNH BẮC KẠN</v>
      </c>
      <c r="F23" s="19" t="str">
        <f>KHAIBAO!$B$1</f>
        <v>THƯ VIỆN TỈNH BẮC KẠN</v>
      </c>
      <c r="H23" s="19" t="str">
        <f>KHAIBAO!$B$1</f>
        <v>THƯ VIỆN TỈNH BẮC KẠN</v>
      </c>
    </row>
    <row r="24" spans="2:8" s="14" customFormat="1" ht="23.25" customHeight="1">
      <c r="B24" s="14" t="str">
        <f>"*"&amp;B25&amp;"*"</f>
        <v>*TN.000020*</v>
      </c>
      <c r="D24" s="14" t="str">
        <f>"*"&amp;D25&amp;"*"</f>
        <v>*TN.000021*</v>
      </c>
      <c r="F24" s="14" t="str">
        <f>"*"&amp;F25&amp;"*"</f>
        <v>*TN.000022*</v>
      </c>
      <c r="H24" s="14" t="str">
        <f>"*"&amp;H25&amp;"*"</f>
        <v>*TN.000023*</v>
      </c>
    </row>
    <row r="25" spans="2:8" s="17" customFormat="1" ht="20.25" customHeight="1">
      <c r="B25" s="17" t="str">
        <f>$B$1&amp;"."&amp;REPT("0",KHAIBAO!$B$2-LEN($D$213+20))&amp;$D$213+20</f>
        <v>TN.000020</v>
      </c>
      <c r="D25" s="17" t="str">
        <f>$B$1&amp;"."&amp;REPT("0",KHAIBAO!$B$2-LEN($D$213+21))&amp;($D$213+21)</f>
        <v>TN.000021</v>
      </c>
      <c r="F25" s="17" t="str">
        <f>$B$1&amp;"."&amp;REPT("0",KHAIBAO!$B$2-LEN($D$213+22))&amp;($D$213+22)</f>
        <v>TN.000022</v>
      </c>
      <c r="H25" s="17" t="str">
        <f>$B$1&amp;"."&amp;REPT("0",KHAIBAO!$B$2-LEN($D$213+23))&amp;($D$213+23)</f>
        <v>TN.000023</v>
      </c>
    </row>
    <row r="26" s="12" customFormat="1" ht="6" customHeight="1"/>
    <row r="27" spans="2:8" s="13" customFormat="1" ht="13.5" customHeight="1">
      <c r="B27" s="19" t="str">
        <f>KHAIBAO!$B$1</f>
        <v>THƯ VIỆN TỈNH BẮC KẠN</v>
      </c>
      <c r="D27" s="19" t="str">
        <f>KHAIBAO!$B$1</f>
        <v>THƯ VIỆN TỈNH BẮC KẠN</v>
      </c>
      <c r="F27" s="19" t="str">
        <f>KHAIBAO!$B$1</f>
        <v>THƯ VIỆN TỈNH BẮC KẠN</v>
      </c>
      <c r="H27" s="19" t="str">
        <f>KHAIBAO!$B$1</f>
        <v>THƯ VIỆN TỈNH BẮC KẠN</v>
      </c>
    </row>
    <row r="28" spans="2:8" s="14" customFormat="1" ht="23.25" customHeight="1">
      <c r="B28" s="14" t="str">
        <f>"*"&amp;B29&amp;"*"</f>
        <v>*TN.000024*</v>
      </c>
      <c r="D28" s="14" t="str">
        <f>"*"&amp;D29&amp;"*"</f>
        <v>*TN.000025*</v>
      </c>
      <c r="F28" s="14" t="str">
        <f>"*"&amp;F29&amp;"*"</f>
        <v>*TN.000026*</v>
      </c>
      <c r="H28" s="14" t="str">
        <f>"*"&amp;H29&amp;"*"</f>
        <v>*TN.000027*</v>
      </c>
    </row>
    <row r="29" spans="2:8" s="17" customFormat="1" ht="20.25" customHeight="1">
      <c r="B29" s="17" t="str">
        <f>$B$1&amp;"."&amp;REPT("0",KHAIBAO!$B$2-LEN($D$213+24))&amp;$D$213+24</f>
        <v>TN.000024</v>
      </c>
      <c r="D29" s="17" t="str">
        <f>$B$1&amp;"."&amp;REPT("0",KHAIBAO!$B$2-LEN($D$213+25))&amp;($D$213+25)</f>
        <v>TN.000025</v>
      </c>
      <c r="F29" s="17" t="str">
        <f>$B$1&amp;"."&amp;REPT("0",KHAIBAO!$B$2-LEN($D$213+26))&amp;($D$213+26)</f>
        <v>TN.000026</v>
      </c>
      <c r="H29" s="17" t="str">
        <f>$B$1&amp;"."&amp;REPT("0",KHAIBAO!$B$2-LEN($D$213+27))&amp;($D$213+27)</f>
        <v>TN.000027</v>
      </c>
    </row>
    <row r="30" s="12" customFormat="1" ht="6" customHeight="1"/>
    <row r="31" spans="2:8" s="13" customFormat="1" ht="13.5" customHeight="1">
      <c r="B31" s="19" t="str">
        <f>KHAIBAO!$B$1</f>
        <v>THƯ VIỆN TỈNH BẮC KẠN</v>
      </c>
      <c r="D31" s="19" t="str">
        <f>KHAIBAO!$B$1</f>
        <v>THƯ VIỆN TỈNH BẮC KẠN</v>
      </c>
      <c r="F31" s="19" t="str">
        <f>KHAIBAO!$B$1</f>
        <v>THƯ VIỆN TỈNH BẮC KẠN</v>
      </c>
      <c r="H31" s="19" t="str">
        <f>KHAIBAO!$B$1</f>
        <v>THƯ VIỆN TỈNH BẮC KẠN</v>
      </c>
    </row>
    <row r="32" spans="2:8" s="14" customFormat="1" ht="23.25" customHeight="1">
      <c r="B32" s="14" t="str">
        <f>"*"&amp;B33&amp;"*"</f>
        <v>*TN.000028*</v>
      </c>
      <c r="D32" s="14" t="str">
        <f>"*"&amp;D33&amp;"*"</f>
        <v>*TN.000029*</v>
      </c>
      <c r="F32" s="14" t="str">
        <f>"*"&amp;F33&amp;"*"</f>
        <v>*TN.000030*</v>
      </c>
      <c r="H32" s="14" t="str">
        <f>"*"&amp;H33&amp;"*"</f>
        <v>*TN.000031*</v>
      </c>
    </row>
    <row r="33" spans="2:8" s="17" customFormat="1" ht="20.25" customHeight="1">
      <c r="B33" s="17" t="str">
        <f>$B$1&amp;"."&amp;REPT("0",KHAIBAO!$B$2-LEN($D$213+28))&amp;$D$213+28</f>
        <v>TN.000028</v>
      </c>
      <c r="D33" s="17" t="str">
        <f>$B$1&amp;"."&amp;REPT("0",KHAIBAO!$B$2-LEN($D$213+29))&amp;($D$213+29)</f>
        <v>TN.000029</v>
      </c>
      <c r="F33" s="17" t="str">
        <f>$B$1&amp;"."&amp;REPT("0",KHAIBAO!$B$2-LEN($D$213+30))&amp;($D$213+30)</f>
        <v>TN.000030</v>
      </c>
      <c r="H33" s="17" t="str">
        <f>$B$1&amp;"."&amp;REPT("0",KHAIBAO!$B$2-LEN($D$213+31))&amp;($D$213+31)</f>
        <v>TN.000031</v>
      </c>
    </row>
    <row r="34" s="12" customFormat="1" ht="6" customHeight="1"/>
    <row r="35" spans="2:8" s="13" customFormat="1" ht="13.5" customHeight="1">
      <c r="B35" s="19" t="str">
        <f>KHAIBAO!$B$1</f>
        <v>THƯ VIỆN TỈNH BẮC KẠN</v>
      </c>
      <c r="D35" s="19" t="str">
        <f>KHAIBAO!$B$1</f>
        <v>THƯ VIỆN TỈNH BẮC KẠN</v>
      </c>
      <c r="F35" s="19" t="str">
        <f>KHAIBAO!$B$1</f>
        <v>THƯ VIỆN TỈNH BẮC KẠN</v>
      </c>
      <c r="H35" s="19" t="str">
        <f>KHAIBAO!$B$1</f>
        <v>THƯ VIỆN TỈNH BẮC KẠN</v>
      </c>
    </row>
    <row r="36" spans="2:8" s="14" customFormat="1" ht="23.25" customHeight="1">
      <c r="B36" s="14" t="str">
        <f>"*"&amp;B37&amp;"*"</f>
        <v>*TN.000032*</v>
      </c>
      <c r="D36" s="14" t="str">
        <f>"*"&amp;D37&amp;"*"</f>
        <v>*TN.000033*</v>
      </c>
      <c r="F36" s="14" t="str">
        <f>"*"&amp;F37&amp;"*"</f>
        <v>*TN.000034*</v>
      </c>
      <c r="H36" s="14" t="str">
        <f>"*"&amp;H37&amp;"*"</f>
        <v>*TN.000035*</v>
      </c>
    </row>
    <row r="37" spans="2:8" s="17" customFormat="1" ht="20.25" customHeight="1">
      <c r="B37" s="17" t="str">
        <f>$B$1&amp;"."&amp;REPT("0",KHAIBAO!$B$2-LEN($D$213+32))&amp;$D$213+32</f>
        <v>TN.000032</v>
      </c>
      <c r="D37" s="17" t="str">
        <f>$B$1&amp;"."&amp;REPT("0",KHAIBAO!$B$2-LEN($D$213+33))&amp;($D$213+33)</f>
        <v>TN.000033</v>
      </c>
      <c r="F37" s="17" t="str">
        <f>$B$1&amp;"."&amp;REPT("0",KHAIBAO!$B$2-LEN($D$213+34))&amp;($D$213+34)</f>
        <v>TN.000034</v>
      </c>
      <c r="H37" s="17" t="str">
        <f>$B$1&amp;"."&amp;REPT("0",KHAIBAO!$B$2-LEN($D$213+35))&amp;($D$213+35)</f>
        <v>TN.000035</v>
      </c>
    </row>
    <row r="38" s="12" customFormat="1" ht="6" customHeight="1"/>
    <row r="39" spans="2:8" s="13" customFormat="1" ht="13.5" customHeight="1">
      <c r="B39" s="19" t="str">
        <f>KHAIBAO!$B$1</f>
        <v>THƯ VIỆN TỈNH BẮC KẠN</v>
      </c>
      <c r="D39" s="19" t="str">
        <f>KHAIBAO!$B$1</f>
        <v>THƯ VIỆN TỈNH BẮC KẠN</v>
      </c>
      <c r="F39" s="19" t="str">
        <f>KHAIBAO!$B$1</f>
        <v>THƯ VIỆN TỈNH BẮC KẠN</v>
      </c>
      <c r="H39" s="19" t="str">
        <f>KHAIBAO!$B$1</f>
        <v>THƯ VIỆN TỈNH BẮC KẠN</v>
      </c>
    </row>
    <row r="40" spans="2:8" s="14" customFormat="1" ht="23.25" customHeight="1">
      <c r="B40" s="14" t="str">
        <f>"*"&amp;B41&amp;"*"</f>
        <v>*TN.000036*</v>
      </c>
      <c r="D40" s="14" t="str">
        <f>"*"&amp;D41&amp;"*"</f>
        <v>*TN.000037*</v>
      </c>
      <c r="F40" s="14" t="str">
        <f>"*"&amp;F41&amp;"*"</f>
        <v>*TN.000038*</v>
      </c>
      <c r="H40" s="14" t="str">
        <f>"*"&amp;H41&amp;"*"</f>
        <v>*TN.000039*</v>
      </c>
    </row>
    <row r="41" spans="2:8" s="17" customFormat="1" ht="20.25" customHeight="1">
      <c r="B41" s="17" t="str">
        <f>$B$1&amp;"."&amp;REPT("0",KHAIBAO!$B$2-LEN($D$213+36))&amp;$D$213+36</f>
        <v>TN.000036</v>
      </c>
      <c r="D41" s="17" t="str">
        <f>$B$1&amp;"."&amp;REPT("0",KHAIBAO!$B$2-LEN($D$213+37))&amp;($D$213+37)</f>
        <v>TN.000037</v>
      </c>
      <c r="F41" s="17" t="str">
        <f>$B$1&amp;"."&amp;REPT("0",KHAIBAO!$B$2-LEN($D$213+38))&amp;($D$213+38)</f>
        <v>TN.000038</v>
      </c>
      <c r="H41" s="17" t="str">
        <f>$B$1&amp;"."&amp;REPT("0",KHAIBAO!$B$2-LEN($D$213+39))&amp;($D$213+39)</f>
        <v>TN.000039</v>
      </c>
    </row>
    <row r="42" s="12" customFormat="1" ht="6" customHeight="1"/>
    <row r="43" spans="2:8" s="13" customFormat="1" ht="13.5" customHeight="1">
      <c r="B43" s="19" t="str">
        <f>KHAIBAO!$B$1</f>
        <v>THƯ VIỆN TỈNH BẮC KẠN</v>
      </c>
      <c r="D43" s="19" t="str">
        <f>KHAIBAO!$B$1</f>
        <v>THƯ VIỆN TỈNH BẮC KẠN</v>
      </c>
      <c r="F43" s="19" t="str">
        <f>KHAIBAO!$B$1</f>
        <v>THƯ VIỆN TỈNH BẮC KẠN</v>
      </c>
      <c r="H43" s="19" t="str">
        <f>KHAIBAO!$B$1</f>
        <v>THƯ VIỆN TỈNH BẮC KẠN</v>
      </c>
    </row>
    <row r="44" spans="2:8" s="14" customFormat="1" ht="23.25" customHeight="1">
      <c r="B44" s="14" t="str">
        <f>"*"&amp;B45&amp;"*"</f>
        <v>*TN.000040*</v>
      </c>
      <c r="D44" s="14" t="str">
        <f>"*"&amp;D45&amp;"*"</f>
        <v>*TN.000041*</v>
      </c>
      <c r="F44" s="14" t="str">
        <f>"*"&amp;F45&amp;"*"</f>
        <v>*TN.000042*</v>
      </c>
      <c r="H44" s="14" t="str">
        <f>"*"&amp;H45&amp;"*"</f>
        <v>*TN.000043*</v>
      </c>
    </row>
    <row r="45" spans="2:8" s="17" customFormat="1" ht="20.25" customHeight="1">
      <c r="B45" s="17" t="str">
        <f>$B$1&amp;"."&amp;REPT("0",KHAIBAO!$B$2-LEN($D$213+40))&amp;$D$213+40</f>
        <v>TN.000040</v>
      </c>
      <c r="D45" s="17" t="str">
        <f>$B$1&amp;"."&amp;REPT("0",KHAIBAO!$B$2-LEN($D$213+41))&amp;($D$213+41)</f>
        <v>TN.000041</v>
      </c>
      <c r="F45" s="17" t="str">
        <f>$B$1&amp;"."&amp;REPT("0",KHAIBAO!$B$2-LEN($D$213+42))&amp;($D$213+42)</f>
        <v>TN.000042</v>
      </c>
      <c r="H45" s="17" t="str">
        <f>$B$1&amp;"."&amp;REPT("0",KHAIBAO!$B$2-LEN($D$213+43))&amp;($D$213+43)</f>
        <v>TN.000043</v>
      </c>
    </row>
    <row r="46" s="12" customFormat="1" ht="6" customHeight="1"/>
    <row r="47" spans="2:8" s="13" customFormat="1" ht="13.5" customHeight="1">
      <c r="B47" s="19" t="str">
        <f>KHAIBAO!$B$1</f>
        <v>THƯ VIỆN TỈNH BẮC KẠN</v>
      </c>
      <c r="D47" s="19" t="str">
        <f>KHAIBAO!$B$1</f>
        <v>THƯ VIỆN TỈNH BẮC KẠN</v>
      </c>
      <c r="F47" s="19" t="str">
        <f>KHAIBAO!$B$1</f>
        <v>THƯ VIỆN TỈNH BẮC KẠN</v>
      </c>
      <c r="H47" s="19" t="str">
        <f>KHAIBAO!$B$1</f>
        <v>THƯ VIỆN TỈNH BẮC KẠN</v>
      </c>
    </row>
    <row r="48" spans="2:8" s="14" customFormat="1" ht="23.25" customHeight="1">
      <c r="B48" s="14" t="str">
        <f>"*"&amp;B49&amp;"*"</f>
        <v>*TN.000044*</v>
      </c>
      <c r="D48" s="14" t="str">
        <f>"*"&amp;D49&amp;"*"</f>
        <v>*TN.000045*</v>
      </c>
      <c r="F48" s="14" t="str">
        <f>"*"&amp;F49&amp;"*"</f>
        <v>*TN.000046*</v>
      </c>
      <c r="H48" s="14" t="str">
        <f>"*"&amp;H49&amp;"*"</f>
        <v>*TN.000047*</v>
      </c>
    </row>
    <row r="49" spans="2:8" s="17" customFormat="1" ht="20.25" customHeight="1">
      <c r="B49" s="17" t="str">
        <f>$B$1&amp;"."&amp;REPT("0",KHAIBAO!$B$2-LEN($D$213+44))&amp;$D$213+44</f>
        <v>TN.000044</v>
      </c>
      <c r="D49" s="17" t="str">
        <f>$B$1&amp;"."&amp;REPT("0",KHAIBAO!$B$2-LEN($D$213+45))&amp;($D$213+45)</f>
        <v>TN.000045</v>
      </c>
      <c r="F49" s="17" t="str">
        <f>$B$1&amp;"."&amp;REPT("0",KHAIBAO!$B$2-LEN($D$213+46))&amp;($D$213+46)</f>
        <v>TN.000046</v>
      </c>
      <c r="H49" s="17" t="str">
        <f>$B$1&amp;"."&amp;REPT("0",KHAIBAO!$B$2-LEN($D$213+47))&amp;($D$213+47)</f>
        <v>TN.000047</v>
      </c>
    </row>
    <row r="50" s="12" customFormat="1" ht="6" customHeight="1"/>
    <row r="51" s="12" customFormat="1" ht="12.75"/>
    <row r="52" spans="2:9" ht="12.75">
      <c r="B52" s="12"/>
      <c r="C52" s="12"/>
      <c r="D52" s="12"/>
      <c r="E52" s="12"/>
      <c r="F52" s="12"/>
      <c r="G52" s="12"/>
      <c r="H52" s="12"/>
      <c r="I52" s="12"/>
    </row>
    <row r="53" spans="2:9" ht="12.75">
      <c r="B53" s="12"/>
      <c r="C53" s="12"/>
      <c r="D53" s="12"/>
      <c r="E53" s="12"/>
      <c r="F53" s="12"/>
      <c r="G53" s="12"/>
      <c r="H53" s="12"/>
      <c r="I53" s="1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0.42578125" style="0" customWidth="1"/>
    <col min="2" max="2" width="26.7109375" style="0" customWidth="1"/>
    <col min="3" max="3" width="0.42578125" style="0" customWidth="1"/>
    <col min="4" max="4" width="26.7109375" style="0" customWidth="1"/>
    <col min="5" max="5" width="0.42578125" style="0" customWidth="1"/>
    <col min="6" max="6" width="26.7109375" style="0" customWidth="1"/>
    <col min="7" max="7" width="0.42578125" style="0" customWidth="1"/>
    <col min="8" max="8" width="26.7109375" style="0" customWidth="1"/>
    <col min="9" max="9" width="0.42578125" style="0" customWidth="1"/>
    <col min="10" max="10" width="26.7109375" style="0" customWidth="1"/>
    <col min="11" max="11" width="0.42578125" style="0" customWidth="1"/>
  </cols>
  <sheetData>
    <row r="1" spans="1:11" s="1" customFormat="1" ht="12">
      <c r="A1" s="2"/>
      <c r="B1" s="8" t="s">
        <v>1</v>
      </c>
      <c r="C1" s="2"/>
      <c r="D1" s="1">
        <v>1001</v>
      </c>
      <c r="E1" s="2"/>
      <c r="F1" s="6">
        <f>D1+49</f>
        <v>1050</v>
      </c>
      <c r="G1" s="2"/>
      <c r="H1" s="1">
        <v>6</v>
      </c>
      <c r="I1" s="2"/>
      <c r="J1" s="1" t="s">
        <v>0</v>
      </c>
      <c r="K1" s="2"/>
    </row>
    <row r="2" ht="2.25" customHeight="1">
      <c r="H2">
        <v>6</v>
      </c>
    </row>
    <row r="3" spans="2:10" s="3" customFormat="1" ht="14.25" customHeight="1">
      <c r="B3" s="4" t="str">
        <f>$J$1</f>
        <v>THƯ VIỆN TỈNH BÌNH ĐỊNH</v>
      </c>
      <c r="D3" s="4" t="str">
        <f>$J$1</f>
        <v>THƯ VIỆN TỈNH BÌNH ĐỊNH</v>
      </c>
      <c r="F3" s="4" t="str">
        <f>$J$1</f>
        <v>THƯ VIỆN TỈNH BÌNH ĐỊNH</v>
      </c>
      <c r="H3" s="4" t="str">
        <f>$J$1</f>
        <v>THƯ VIỆN TỈNH BÌNH ĐỊNH</v>
      </c>
      <c r="J3" s="4" t="str">
        <f>$J$1</f>
        <v>THƯ VIỆN TỈNH BÌNH ĐỊNH</v>
      </c>
    </row>
    <row r="4" spans="2:10" ht="21.75" customHeight="1">
      <c r="B4" s="7" t="str">
        <f>"*"&amp;B5&amp;"*"</f>
        <v>*VND.001001*</v>
      </c>
      <c r="D4" s="7" t="str">
        <f>"*"&amp;D5&amp;"*"</f>
        <v>*VND.001002*</v>
      </c>
      <c r="F4" s="7" t="str">
        <f>"*"&amp;F5&amp;"*"</f>
        <v>*VND.001003*</v>
      </c>
      <c r="H4" s="7" t="str">
        <f>"*"&amp;H5&amp;"*"</f>
        <v>*VND.001004*</v>
      </c>
      <c r="J4" s="7" t="str">
        <f>"*"&amp;J5&amp;"*"</f>
        <v>*VND.001005*</v>
      </c>
    </row>
    <row r="5" spans="2:10" ht="18.75" customHeight="1">
      <c r="B5" s="5" t="str">
        <f>$B$1&amp;"."&amp;REPT("0",$H$1-LEN($D$1))&amp;$D$1</f>
        <v>VND.001001</v>
      </c>
      <c r="D5" s="5" t="str">
        <f>$B$1&amp;"."&amp;REPT("0",$H$1-LEN($D$1+1))&amp;($D$1+1)</f>
        <v>VND.001002</v>
      </c>
      <c r="F5" s="5" t="str">
        <f>$B$1&amp;"."&amp;REPT("0",$H$1-LEN($D$1+2))&amp;($D$1+2)</f>
        <v>VND.001003</v>
      </c>
      <c r="H5" s="5" t="str">
        <f>$B$1&amp;"."&amp;REPT("0",$H$1-LEN($D$1+3))&amp;($D$1+3)</f>
        <v>VND.001004</v>
      </c>
      <c r="J5" s="5" t="str">
        <f>$B$1&amp;"."&amp;REPT("0",$H$1-LEN($D$1+4))&amp;($D$1+4)</f>
        <v>VND.001005</v>
      </c>
    </row>
    <row r="6" ht="2.25" customHeight="1"/>
    <row r="7" spans="2:10" s="3" customFormat="1" ht="14.25" customHeight="1">
      <c r="B7" s="4" t="str">
        <f>$J$1</f>
        <v>THƯ VIỆN TỈNH BÌNH ĐỊNH</v>
      </c>
      <c r="D7" s="4" t="str">
        <f>$J$1</f>
        <v>THƯ VIỆN TỈNH BÌNH ĐỊNH</v>
      </c>
      <c r="F7" s="4" t="str">
        <f>$J$1</f>
        <v>THƯ VIỆN TỈNH BÌNH ĐỊNH</v>
      </c>
      <c r="H7" s="4" t="str">
        <f>$J$1</f>
        <v>THƯ VIỆN TỈNH BÌNH ĐỊNH</v>
      </c>
      <c r="J7" s="4" t="str">
        <f>$J$1</f>
        <v>THƯ VIỆN TỈNH BÌNH ĐỊNH</v>
      </c>
    </row>
    <row r="8" spans="2:10" ht="21.75" customHeight="1">
      <c r="B8" s="7" t="str">
        <f>"*"&amp;B9&amp;"*"</f>
        <v>*VND.001006*</v>
      </c>
      <c r="D8" s="7" t="str">
        <f>"*"&amp;D9&amp;"*"</f>
        <v>*VND.001007*</v>
      </c>
      <c r="F8" s="7" t="str">
        <f>"*"&amp;F9&amp;"*"</f>
        <v>*VND.001008*</v>
      </c>
      <c r="H8" s="7" t="str">
        <f>"*"&amp;H9&amp;"*"</f>
        <v>*VND.001009*</v>
      </c>
      <c r="J8" s="7" t="str">
        <f>"*"&amp;J9&amp;"*"</f>
        <v>*VND.001010*</v>
      </c>
    </row>
    <row r="9" spans="2:10" ht="18.75" customHeight="1">
      <c r="B9" s="5" t="str">
        <f>$B$1&amp;"."&amp;REPT("0",$H$1-LEN($D$1+5))&amp;($D$1+5)</f>
        <v>VND.001006</v>
      </c>
      <c r="D9" s="5" t="str">
        <f>$B$1&amp;"."&amp;REPT("0",$H$1-LEN($D$1+6))&amp;($D$1+6)</f>
        <v>VND.001007</v>
      </c>
      <c r="F9" s="5" t="str">
        <f>$B$1&amp;"."&amp;REPT("0",$H$1-LEN($D$1+7))&amp;($D$1+7)</f>
        <v>VND.001008</v>
      </c>
      <c r="H9" s="5" t="str">
        <f>$B$1&amp;"."&amp;REPT("0",$H$1-LEN($D$1+8))&amp;($D$1+8)</f>
        <v>VND.001009</v>
      </c>
      <c r="J9" s="5" t="str">
        <f>$B$1&amp;"."&amp;REPT("0",$H$1-LEN($D$1+9))&amp;($D$1+9)</f>
        <v>VND.001010</v>
      </c>
    </row>
    <row r="10" ht="2.25" customHeight="1"/>
    <row r="11" spans="2:10" s="3" customFormat="1" ht="14.25" customHeight="1">
      <c r="B11" s="4" t="str">
        <f>$J$1</f>
        <v>THƯ VIỆN TỈNH BÌNH ĐỊNH</v>
      </c>
      <c r="D11" s="4" t="str">
        <f>$J$1</f>
        <v>THƯ VIỆN TỈNH BÌNH ĐỊNH</v>
      </c>
      <c r="F11" s="4" t="str">
        <f>$J$1</f>
        <v>THƯ VIỆN TỈNH BÌNH ĐỊNH</v>
      </c>
      <c r="H11" s="4" t="str">
        <f>$J$1</f>
        <v>THƯ VIỆN TỈNH BÌNH ĐỊNH</v>
      </c>
      <c r="J11" s="4" t="str">
        <f>$J$1</f>
        <v>THƯ VIỆN TỈNH BÌNH ĐỊNH</v>
      </c>
    </row>
    <row r="12" spans="2:10" ht="21.75" customHeight="1">
      <c r="B12" s="7" t="str">
        <f>"*"&amp;B13&amp;"*"</f>
        <v>*VND.001011*</v>
      </c>
      <c r="D12" s="7" t="str">
        <f>"*"&amp;D13&amp;"*"</f>
        <v>*VND.001012*</v>
      </c>
      <c r="F12" s="7" t="str">
        <f>"*"&amp;F13&amp;"*"</f>
        <v>*VND.001013*</v>
      </c>
      <c r="H12" s="7" t="str">
        <f>"*"&amp;H13&amp;"*"</f>
        <v>*VND.001014*</v>
      </c>
      <c r="J12" s="7" t="str">
        <f>"*"&amp;J13&amp;"*"</f>
        <v>*VND.001015*</v>
      </c>
    </row>
    <row r="13" spans="2:10" ht="18.75" customHeight="1">
      <c r="B13" s="5" t="str">
        <f>$B$1&amp;"."&amp;REPT("0",$H$1-LEN($D$1+10))&amp;($D$1+10)</f>
        <v>VND.001011</v>
      </c>
      <c r="D13" s="5" t="str">
        <f>$B$1&amp;"."&amp;REPT("0",$H$1-LEN($D$1+11))&amp;($D$1+11)</f>
        <v>VND.001012</v>
      </c>
      <c r="F13" s="5" t="str">
        <f>$B$1&amp;"."&amp;REPT("0",$H$1-LEN($D$1+12))&amp;($D$1+12)</f>
        <v>VND.001013</v>
      </c>
      <c r="H13" s="5" t="str">
        <f>$B$1&amp;"."&amp;REPT("0",$H$1-LEN($D$1+13))&amp;($D$1+13)</f>
        <v>VND.001014</v>
      </c>
      <c r="J13" s="5" t="str">
        <f>$B$1&amp;"."&amp;REPT("0",$H$1-LEN($D$1+14))&amp;($D$1+14)</f>
        <v>VND.001015</v>
      </c>
    </row>
    <row r="14" ht="2.25" customHeight="1"/>
    <row r="15" spans="2:10" s="3" customFormat="1" ht="14.25" customHeight="1">
      <c r="B15" s="4" t="str">
        <f>$J$1</f>
        <v>THƯ VIỆN TỈNH BÌNH ĐỊNH</v>
      </c>
      <c r="D15" s="4" t="str">
        <f>$J$1</f>
        <v>THƯ VIỆN TỈNH BÌNH ĐỊNH</v>
      </c>
      <c r="F15" s="4" t="str">
        <f>$J$1</f>
        <v>THƯ VIỆN TỈNH BÌNH ĐỊNH</v>
      </c>
      <c r="H15" s="4" t="str">
        <f>$J$1</f>
        <v>THƯ VIỆN TỈNH BÌNH ĐỊNH</v>
      </c>
      <c r="J15" s="4" t="str">
        <f>$J$1</f>
        <v>THƯ VIỆN TỈNH BÌNH ĐỊNH</v>
      </c>
    </row>
    <row r="16" spans="2:10" ht="21.75" customHeight="1">
      <c r="B16" s="7" t="str">
        <f>"*"&amp;B17&amp;"*"</f>
        <v>*VND.001016*</v>
      </c>
      <c r="D16" s="7" t="str">
        <f>"*"&amp;D17&amp;"*"</f>
        <v>*VND.001017*</v>
      </c>
      <c r="F16" s="7" t="str">
        <f>"*"&amp;F17&amp;"*"</f>
        <v>*VND.001018*</v>
      </c>
      <c r="H16" s="7" t="str">
        <f>"*"&amp;H17&amp;"*"</f>
        <v>*VND.001019*</v>
      </c>
      <c r="J16" s="7" t="str">
        <f>"*"&amp;J17&amp;"*"</f>
        <v>*VND.001020*</v>
      </c>
    </row>
    <row r="17" spans="2:10" ht="18.75" customHeight="1">
      <c r="B17" s="5" t="str">
        <f>$B$1&amp;"."&amp;REPT("0",$H$1-LEN($D$1+15))&amp;($D$1+15)</f>
        <v>VND.001016</v>
      </c>
      <c r="D17" s="5" t="str">
        <f>$B$1&amp;"."&amp;REPT("0",$H$1-LEN($D$1+16))&amp;($D$1+16)</f>
        <v>VND.001017</v>
      </c>
      <c r="F17" s="5" t="str">
        <f>$B$1&amp;"."&amp;REPT("0",$H$1-LEN($D$1+17))&amp;($D$1+17)</f>
        <v>VND.001018</v>
      </c>
      <c r="H17" s="5" t="str">
        <f>$B$1&amp;"."&amp;REPT("0",$H$1-LEN($D$1+18))&amp;($D$1+18)</f>
        <v>VND.001019</v>
      </c>
      <c r="J17" s="5" t="str">
        <f>$B$1&amp;"."&amp;REPT("0",$H$1-LEN($D$1+19))&amp;($D$1+19)</f>
        <v>VND.001020</v>
      </c>
    </row>
    <row r="18" ht="2.25" customHeight="1"/>
    <row r="19" spans="2:10" s="3" customFormat="1" ht="14.25" customHeight="1">
      <c r="B19" s="4" t="str">
        <f>$J$1</f>
        <v>THƯ VIỆN TỈNH BÌNH ĐỊNH</v>
      </c>
      <c r="D19" s="4" t="str">
        <f>$J$1</f>
        <v>THƯ VIỆN TỈNH BÌNH ĐỊNH</v>
      </c>
      <c r="F19" s="4" t="str">
        <f>$J$1</f>
        <v>THƯ VIỆN TỈNH BÌNH ĐỊNH</v>
      </c>
      <c r="H19" s="4" t="str">
        <f>$J$1</f>
        <v>THƯ VIỆN TỈNH BÌNH ĐỊNH</v>
      </c>
      <c r="J19" s="4" t="str">
        <f>$J$1</f>
        <v>THƯ VIỆN TỈNH BÌNH ĐỊNH</v>
      </c>
    </row>
    <row r="20" spans="2:10" ht="21.75" customHeight="1">
      <c r="B20" s="7" t="str">
        <f>"*"&amp;B21&amp;"*"</f>
        <v>*VND.001021*</v>
      </c>
      <c r="D20" s="7" t="str">
        <f>"*"&amp;D21&amp;"*"</f>
        <v>*VND.001022*</v>
      </c>
      <c r="F20" s="7" t="str">
        <f>"*"&amp;F21&amp;"*"</f>
        <v>*VND.001023*</v>
      </c>
      <c r="H20" s="7" t="str">
        <f>"*"&amp;H21&amp;"*"</f>
        <v>*VND.001024*</v>
      </c>
      <c r="J20" s="7" t="str">
        <f>"*"&amp;J21&amp;"*"</f>
        <v>*VND.001025*</v>
      </c>
    </row>
    <row r="21" spans="2:10" ht="18.75" customHeight="1">
      <c r="B21" s="5" t="str">
        <f>$B$1&amp;"."&amp;REPT("0",$H$1-LEN($D$1+20))&amp;($D$1+20)</f>
        <v>VND.001021</v>
      </c>
      <c r="D21" s="5" t="str">
        <f>$B$1&amp;"."&amp;REPT("0",$H$1-LEN($D$1+21))&amp;($D$1+21)</f>
        <v>VND.001022</v>
      </c>
      <c r="F21" s="5" t="str">
        <f>$B$1&amp;"."&amp;REPT("0",$H$1-LEN($D$1+22))&amp;($D$1+22)</f>
        <v>VND.001023</v>
      </c>
      <c r="H21" s="5" t="str">
        <f>$B$1&amp;"."&amp;REPT("0",$H$1-LEN($D$1+23))&amp;($D$1+23)</f>
        <v>VND.001024</v>
      </c>
      <c r="J21" s="5" t="str">
        <f>$B$1&amp;"."&amp;REPT("0",$H$1-LEN($D$1+24))&amp;($D$1+24)</f>
        <v>VND.001025</v>
      </c>
    </row>
    <row r="22" ht="2.25" customHeight="1"/>
    <row r="23" spans="2:10" s="3" customFormat="1" ht="14.25" customHeight="1">
      <c r="B23" s="4" t="str">
        <f>$J$1</f>
        <v>THƯ VIỆN TỈNH BÌNH ĐỊNH</v>
      </c>
      <c r="D23" s="4" t="str">
        <f>$J$1</f>
        <v>THƯ VIỆN TỈNH BÌNH ĐỊNH</v>
      </c>
      <c r="F23" s="4" t="str">
        <f>$J$1</f>
        <v>THƯ VIỆN TỈNH BÌNH ĐỊNH</v>
      </c>
      <c r="H23" s="4" t="str">
        <f>$J$1</f>
        <v>THƯ VIỆN TỈNH BÌNH ĐỊNH</v>
      </c>
      <c r="J23" s="4" t="str">
        <f>$J$1</f>
        <v>THƯ VIỆN TỈNH BÌNH ĐỊNH</v>
      </c>
    </row>
    <row r="24" spans="2:10" ht="21.75" customHeight="1">
      <c r="B24" s="7" t="str">
        <f>"*"&amp;B25&amp;"*"</f>
        <v>*VND.001026*</v>
      </c>
      <c r="D24" s="7" t="str">
        <f>"*"&amp;D25&amp;"*"</f>
        <v>*VND.001027*</v>
      </c>
      <c r="F24" s="7" t="str">
        <f>"*"&amp;F25&amp;"*"</f>
        <v>*VND.001028*</v>
      </c>
      <c r="H24" s="7" t="str">
        <f>"*"&amp;H25&amp;"*"</f>
        <v>*VND.001029*</v>
      </c>
      <c r="J24" s="7" t="str">
        <f>"*"&amp;J25&amp;"*"</f>
        <v>*VND.001030*</v>
      </c>
    </row>
    <row r="25" spans="2:10" ht="18.75" customHeight="1">
      <c r="B25" s="5" t="str">
        <f>$B$1&amp;"."&amp;REPT("0",$H$1-LEN($D$1+25))&amp;($D$1+25)</f>
        <v>VND.001026</v>
      </c>
      <c r="D25" s="5" t="str">
        <f>$B$1&amp;"."&amp;REPT("0",$H$1-LEN($D$1+26))&amp;($D$1+26)</f>
        <v>VND.001027</v>
      </c>
      <c r="F25" s="5" t="str">
        <f>$B$1&amp;"."&amp;REPT("0",$H$1-LEN($D$1+27))&amp;($D$1+27)</f>
        <v>VND.001028</v>
      </c>
      <c r="H25" s="5" t="str">
        <f>$B$1&amp;"."&amp;REPT("0",$H$1-LEN($D$1+28))&amp;($D$1+28)</f>
        <v>VND.001029</v>
      </c>
      <c r="J25" s="5" t="str">
        <f>$B$1&amp;"."&amp;REPT("0",$H$1-LEN($D$1+29))&amp;($D$1+29)</f>
        <v>VND.001030</v>
      </c>
    </row>
    <row r="26" ht="2.25" customHeight="1"/>
    <row r="27" spans="2:10" s="3" customFormat="1" ht="14.25" customHeight="1">
      <c r="B27" s="4" t="str">
        <f>$J$1</f>
        <v>THƯ VIỆN TỈNH BÌNH ĐỊNH</v>
      </c>
      <c r="D27" s="4" t="str">
        <f>$J$1</f>
        <v>THƯ VIỆN TỈNH BÌNH ĐỊNH</v>
      </c>
      <c r="F27" s="4" t="str">
        <f>$J$1</f>
        <v>THƯ VIỆN TỈNH BÌNH ĐỊNH</v>
      </c>
      <c r="H27" s="4" t="str">
        <f>$J$1</f>
        <v>THƯ VIỆN TỈNH BÌNH ĐỊNH</v>
      </c>
      <c r="J27" s="4" t="str">
        <f>$J$1</f>
        <v>THƯ VIỆN TỈNH BÌNH ĐỊNH</v>
      </c>
    </row>
    <row r="28" spans="2:10" ht="21.75" customHeight="1">
      <c r="B28" s="7" t="str">
        <f>"*"&amp;B29&amp;"*"</f>
        <v>*VND.001031*</v>
      </c>
      <c r="D28" s="7" t="str">
        <f>"*"&amp;D29&amp;"*"</f>
        <v>*VND.001032*</v>
      </c>
      <c r="F28" s="7" t="str">
        <f>"*"&amp;F29&amp;"*"</f>
        <v>*VND.001033*</v>
      </c>
      <c r="H28" s="7" t="str">
        <f>"*"&amp;H29&amp;"*"</f>
        <v>*VND.001034*</v>
      </c>
      <c r="J28" s="7" t="str">
        <f>"*"&amp;J29&amp;"*"</f>
        <v>*VND.001035*</v>
      </c>
    </row>
    <row r="29" spans="2:10" ht="18.75" customHeight="1">
      <c r="B29" s="5" t="str">
        <f>$B$1&amp;"."&amp;REPT("0",$H$1-LEN($D$1+30))&amp;($D$1+30)</f>
        <v>VND.001031</v>
      </c>
      <c r="D29" s="5" t="str">
        <f>$B$1&amp;"."&amp;REPT("0",$H$1-LEN($D$1+31))&amp;($D$1+31)</f>
        <v>VND.001032</v>
      </c>
      <c r="F29" s="5" t="str">
        <f>$B$1&amp;"."&amp;REPT("0",$H$1-LEN($D$1+32))&amp;($D$1+32)</f>
        <v>VND.001033</v>
      </c>
      <c r="H29" s="5" t="str">
        <f>$B$1&amp;"."&amp;REPT("0",$H$1-LEN($D$1+33))&amp;($D$1+33)</f>
        <v>VND.001034</v>
      </c>
      <c r="J29" s="5" t="str">
        <f>$B$1&amp;"."&amp;REPT("0",$H$1-LEN($D$1+34))&amp;($D$1+34)</f>
        <v>VND.001035</v>
      </c>
    </row>
    <row r="30" ht="2.25" customHeight="1"/>
    <row r="31" spans="2:10" s="3" customFormat="1" ht="14.25" customHeight="1">
      <c r="B31" s="4" t="str">
        <f>$J$1</f>
        <v>THƯ VIỆN TỈNH BÌNH ĐỊNH</v>
      </c>
      <c r="D31" s="4" t="str">
        <f>$J$1</f>
        <v>THƯ VIỆN TỈNH BÌNH ĐỊNH</v>
      </c>
      <c r="F31" s="4" t="str">
        <f>$J$1</f>
        <v>THƯ VIỆN TỈNH BÌNH ĐỊNH</v>
      </c>
      <c r="H31" s="4" t="str">
        <f>$J$1</f>
        <v>THƯ VIỆN TỈNH BÌNH ĐỊNH</v>
      </c>
      <c r="J31" s="4" t="str">
        <f>$J$1</f>
        <v>THƯ VIỆN TỈNH BÌNH ĐỊNH</v>
      </c>
    </row>
    <row r="32" spans="2:10" ht="21.75" customHeight="1">
      <c r="B32" s="7" t="str">
        <f>"*"&amp;B33&amp;"*"</f>
        <v>*VND.001036*</v>
      </c>
      <c r="D32" s="7" t="str">
        <f>"*"&amp;D33&amp;"*"</f>
        <v>*VND.001037*</v>
      </c>
      <c r="F32" s="7" t="str">
        <f>"*"&amp;F33&amp;"*"</f>
        <v>*VND.001038*</v>
      </c>
      <c r="H32" s="7" t="str">
        <f>"*"&amp;H33&amp;"*"</f>
        <v>*VND.001039*</v>
      </c>
      <c r="J32" s="7" t="str">
        <f>"*"&amp;J33&amp;"*"</f>
        <v>*VND.001040*</v>
      </c>
    </row>
    <row r="33" spans="2:10" ht="18.75" customHeight="1">
      <c r="B33" s="5" t="str">
        <f>$B$1&amp;"."&amp;REPT("0",$H$1-LEN($D$1+35))&amp;($D$1+35)</f>
        <v>VND.001036</v>
      </c>
      <c r="D33" s="5" t="str">
        <f>$B$1&amp;"."&amp;REPT("0",$H$1-LEN($D$1+36))&amp;($D$1+36)</f>
        <v>VND.001037</v>
      </c>
      <c r="F33" s="5" t="str">
        <f>$B$1&amp;"."&amp;REPT("0",$H$1-LEN($D$1+37))&amp;($D$1+37)</f>
        <v>VND.001038</v>
      </c>
      <c r="H33" s="5" t="str">
        <f>$B$1&amp;"."&amp;REPT("0",$H$1-LEN($D$1+38))&amp;($D$1+38)</f>
        <v>VND.001039</v>
      </c>
      <c r="J33" s="5" t="str">
        <f>$B$1&amp;"."&amp;REPT("0",$H$1-LEN($D$1+39))&amp;($D$1+39)</f>
        <v>VND.001040</v>
      </c>
    </row>
    <row r="34" ht="2.25" customHeight="1"/>
    <row r="35" spans="2:10" s="3" customFormat="1" ht="14.25" customHeight="1">
      <c r="B35" s="4" t="str">
        <f>$J$1</f>
        <v>THƯ VIỆN TỈNH BÌNH ĐỊNH</v>
      </c>
      <c r="D35" s="4" t="str">
        <f>$J$1</f>
        <v>THƯ VIỆN TỈNH BÌNH ĐỊNH</v>
      </c>
      <c r="F35" s="4" t="str">
        <f>$J$1</f>
        <v>THƯ VIỆN TỈNH BÌNH ĐỊNH</v>
      </c>
      <c r="H35" s="4" t="str">
        <f>$J$1</f>
        <v>THƯ VIỆN TỈNH BÌNH ĐỊNH</v>
      </c>
      <c r="J35" s="4" t="str">
        <f>$J$1</f>
        <v>THƯ VIỆN TỈNH BÌNH ĐỊNH</v>
      </c>
    </row>
    <row r="36" spans="2:10" ht="21.75" customHeight="1">
      <c r="B36" s="7" t="str">
        <f>"*"&amp;B37&amp;"*"</f>
        <v>*VND.001041*</v>
      </c>
      <c r="D36" s="7" t="str">
        <f>"*"&amp;D37&amp;"*"</f>
        <v>*VND.001042*</v>
      </c>
      <c r="F36" s="7" t="str">
        <f>"*"&amp;F37&amp;"*"</f>
        <v>*VND.001043*</v>
      </c>
      <c r="H36" s="7" t="str">
        <f>"*"&amp;H37&amp;"*"</f>
        <v>*VND.001044*</v>
      </c>
      <c r="J36" s="7" t="str">
        <f>"*"&amp;J37&amp;"*"</f>
        <v>*VND.001045*</v>
      </c>
    </row>
    <row r="37" spans="2:10" ht="18.75" customHeight="1">
      <c r="B37" s="5" t="str">
        <f>$B$1&amp;"."&amp;REPT("0",$H$1-LEN($D$1+40))&amp;($D$1+40)</f>
        <v>VND.001041</v>
      </c>
      <c r="D37" s="5" t="str">
        <f>$B$1&amp;"."&amp;REPT("0",$H$1-LEN($D$1+41))&amp;($D$1+41)</f>
        <v>VND.001042</v>
      </c>
      <c r="F37" s="5" t="str">
        <f>$B$1&amp;"."&amp;REPT("0",$H$1-LEN($D$1+42))&amp;($D$1+42)</f>
        <v>VND.001043</v>
      </c>
      <c r="H37" s="5" t="str">
        <f>$B$1&amp;"."&amp;REPT("0",$H$1-LEN($D$1+43))&amp;($D$1+43)</f>
        <v>VND.001044</v>
      </c>
      <c r="J37" s="5" t="str">
        <f>$B$1&amp;"."&amp;REPT("0",$H$1-LEN($D$1+44))&amp;($D$1+44)</f>
        <v>VND.001045</v>
      </c>
    </row>
    <row r="38" ht="2.25" customHeight="1"/>
    <row r="39" spans="2:10" s="3" customFormat="1" ht="14.25" customHeight="1">
      <c r="B39" s="4" t="str">
        <f>$J$1</f>
        <v>THƯ VIỆN TỈNH BÌNH ĐỊNH</v>
      </c>
      <c r="D39" s="4" t="str">
        <f>$J$1</f>
        <v>THƯ VIỆN TỈNH BÌNH ĐỊNH</v>
      </c>
      <c r="F39" s="4" t="str">
        <f>$J$1</f>
        <v>THƯ VIỆN TỈNH BÌNH ĐỊNH</v>
      </c>
      <c r="H39" s="4" t="str">
        <f>$J$1</f>
        <v>THƯ VIỆN TỈNH BÌNH ĐỊNH</v>
      </c>
      <c r="J39" s="4" t="str">
        <f>$J$1</f>
        <v>THƯ VIỆN TỈNH BÌNH ĐỊNH</v>
      </c>
    </row>
    <row r="40" spans="2:10" ht="21.75" customHeight="1">
      <c r="B40" s="7" t="str">
        <f>"*"&amp;B41&amp;"*"</f>
        <v>*VND.001046*</v>
      </c>
      <c r="D40" s="7" t="str">
        <f>"*"&amp;D41&amp;"*"</f>
        <v>*VND.001047*</v>
      </c>
      <c r="F40" s="7" t="str">
        <f>"*"&amp;F41&amp;"*"</f>
        <v>*VND.001048*</v>
      </c>
      <c r="H40" s="7" t="str">
        <f>"*"&amp;H41&amp;"*"</f>
        <v>*VND.001049*</v>
      </c>
      <c r="J40" s="7" t="str">
        <f>"*"&amp;J41&amp;"*"</f>
        <v>*VND.001050*</v>
      </c>
    </row>
    <row r="41" spans="2:10" ht="18.75" customHeight="1">
      <c r="B41" s="5" t="str">
        <f>$B$1&amp;"."&amp;REPT("0",$H$1-LEN($D$1+45))&amp;($D$1+45)</f>
        <v>VND.001046</v>
      </c>
      <c r="D41" s="5" t="str">
        <f>$B$1&amp;"."&amp;REPT("0",$H$1-LEN($D$1+46))&amp;($D$1+46)</f>
        <v>VND.001047</v>
      </c>
      <c r="F41" s="5" t="str">
        <f>$B$1&amp;"."&amp;REPT("0",$H$1-LEN($D$1+47))&amp;($D$1+47)</f>
        <v>VND.001048</v>
      </c>
      <c r="H41" s="5" t="str">
        <f>$B$1&amp;"."&amp;REPT("0",$H$1-LEN($D$1+48))&amp;($D$1+48)</f>
        <v>VND.001049</v>
      </c>
      <c r="J41" s="5" t="str">
        <f>$B$1&amp;"."&amp;REPT("0",$H$1-LEN($D$1+49))&amp;($D$1+49)</f>
        <v>VND.001050</v>
      </c>
    </row>
    <row r="42" ht="3" customHeight="1"/>
    <row r="44" ht="13.5" customHeight="1"/>
  </sheetData>
  <sheetProtection/>
  <printOptions/>
  <pageMargins left="0.1968503937007874" right="0.1968503937007874" top="0.1968503937007874" bottom="0.1968503937007874" header="0.3937007874015748" footer="0.3937007874015748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Ngoc Sinh</cp:lastModifiedBy>
  <cp:lastPrinted>2024-03-27T07:42:19Z</cp:lastPrinted>
  <dcterms:created xsi:type="dcterms:W3CDTF">2015-09-08T09:00:35Z</dcterms:created>
  <dcterms:modified xsi:type="dcterms:W3CDTF">2024-03-27T08:53:24Z</dcterms:modified>
  <cp:category/>
  <cp:version/>
  <cp:contentType/>
  <cp:contentStatus/>
</cp:coreProperties>
</file>